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форма 1" sheetId="1" r:id="rId1"/>
    <sheet name="форма 2" sheetId="2" r:id="rId2"/>
    <sheet name="форма 4 нет" sheetId="3" r:id="rId3"/>
    <sheet name="форма3 " sheetId="4" r:id="rId4"/>
    <sheet name="форма 6" sheetId="5" r:id="rId5"/>
    <sheet name="форма 7" sheetId="6" r:id="rId6"/>
    <sheet name="тит лист" sheetId="7" r:id="rId7"/>
    <sheet name="форма 5 новая 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<sst xmlns="http://schemas.openxmlformats.org/spreadsheetml/2006/main" count="541" uniqueCount="256">
  <si>
    <t>Коды аналитической программной классификации</t>
  </si>
  <si>
    <t>Ответственный исполнитель, соисполнитель</t>
  </si>
  <si>
    <t>Код бюджетной классификации</t>
  </si>
  <si>
    <t>ГРБС</t>
  </si>
  <si>
    <t>Рз</t>
  </si>
  <si>
    <t>Пр</t>
  </si>
  <si>
    <t>ЦС</t>
  </si>
  <si>
    <t>ВР</t>
  </si>
  <si>
    <t>МП</t>
  </si>
  <si>
    <t>Пп</t>
  </si>
  <si>
    <t>ОМ</t>
  </si>
  <si>
    <t>М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</si>
  <si>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</si>
  <si>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</si>
  <si>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</si>
  <si>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</si>
  <si>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</si>
  <si>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</si>
  <si>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Всего</t>
  </si>
  <si>
    <t>бюджет муниципального образования</t>
  </si>
  <si>
    <t>в том числе:</t>
  </si>
  <si>
    <t>собственные средства бюджета муниципального образования</t>
  </si>
  <si>
    <t>субсидии из бюджета Удмуртской Республики</t>
  </si>
  <si>
    <t>субвенции из бюджета Удмуртской Республики</t>
  </si>
  <si>
    <t>иные межбюджетные трансферты из бюджета Удмуртской Республики, имеющие целевое назначение</t>
  </si>
  <si>
    <t>субсидии из бюджета Удмуртской Республики, планируемые к привлечению</t>
  </si>
  <si>
    <t xml:space="preserve">Форма 3. Отчет о выполнении основных мероприятий муниципальной программы </t>
  </si>
  <si>
    <t>Код аналитической программной классификации</t>
  </si>
  <si>
    <t>Ожидаемый непосредственный результат</t>
  </si>
  <si>
    <t>Достигнутый результат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</si>
  <si>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</si>
  <si>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 xml:space="preserve">Форма 5. Отчет о достигнутых значениях целевых показателей (индикаторов) муниципальной программы 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</si>
  <si>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</si>
  <si>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</si>
  <si>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</si>
  <si>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</si>
  <si>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</si>
  <si>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</si>
  <si>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план на конец отчетного (текущего) года</t>
  </si>
  <si>
    <t>08</t>
  </si>
  <si>
    <t>01</t>
  </si>
  <si>
    <t>Внедрение энергоменеджмента</t>
  </si>
  <si>
    <t>7</t>
  </si>
  <si>
    <t>03</t>
  </si>
  <si>
    <t>05</t>
  </si>
  <si>
    <t>02</t>
  </si>
  <si>
    <t>13</t>
  </si>
  <si>
    <t>Общие целевые показатели в области энергосбережения и повышения энергетической эффективности</t>
  </si>
  <si>
    <t>%</t>
  </si>
  <si>
    <t>04</t>
  </si>
  <si>
    <t>Реализация мероприятий на объектах электросетевых организаций, оказывающих услуги по передаче электрической энергии на территории МО "Город Воткинск"</t>
  </si>
  <si>
    <t>06</t>
  </si>
  <si>
    <t>Нет объемов финансирования</t>
  </si>
  <si>
    <t>факт на конец отчетного периода*</t>
  </si>
  <si>
    <t>Представление некорректной информации</t>
  </si>
  <si>
    <t>иные источники****</t>
  </si>
  <si>
    <t>1</t>
  </si>
  <si>
    <t xml:space="preserve">Реализация мероприятий по восстановлению и устройству сетей уличного освещения муниципального образования "Город Воткинск" </t>
  </si>
  <si>
    <t>Относительное отклонение факта от плана</t>
  </si>
  <si>
    <t>08001S5770</t>
  </si>
  <si>
    <t>Утверждаю</t>
  </si>
  <si>
    <t>факт на начало отчетного периода (за прошлый год)**</t>
  </si>
  <si>
    <t>Проведение мониторинга энергоэффективности предприятий, оказывающих услуги теплоснабжения, водоснабжения и водоотведения на территории муниципального образования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</si>
  <si>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</si>
  <si>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</si>
  <si>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</si>
  <si>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</si>
  <si>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 Администрации  города Воткинска</t>
  </si>
  <si>
    <r>
      <t xml:space="preserve">Форма 7. </t>
    </r>
    <r>
      <rPr>
        <sz val="12"/>
        <color indexed="8"/>
        <rFont val="Times New Roman"/>
        <family val="1"/>
      </rPr>
      <t xml:space="preserve">Результаты оценки эффективности муниципальной  программы </t>
    </r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</si>
  <si>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</si>
  <si>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</si>
  <si>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</si>
  <si>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</si>
  <si>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</si>
  <si>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</si>
  <si>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</si>
  <si>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</si>
  <si>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Управление жилищно-коммунального хозяйства Администрации города Воткинска</t>
  </si>
  <si>
    <t>И</t>
  </si>
  <si>
    <t>Кассовые расходы, %</t>
  </si>
  <si>
    <t>Наименование муниципальной программы, подпрограммы, основного мероприятия, мероприятия</t>
  </si>
  <si>
    <t>Расходы бюджета муниципального образования, тыс. рублей</t>
  </si>
  <si>
    <t>из ф. 1 кассовое исполнение на конец отчет. периода/план на отчет. период</t>
  </si>
  <si>
    <t>из ф. 3 кол-во выполненных мероприятий/кол-во мероприятий всего</t>
  </si>
  <si>
    <t>Отсутствие финансирования программы из бюджета УР</t>
  </si>
  <si>
    <t>Управление муниципального имущества и земельных ресурсов города Воткинска</t>
  </si>
  <si>
    <t>Управление ЖКХ Администрации города Воткинска</t>
  </si>
  <si>
    <t>из ф. 5 сложить весь столбец "относительное отклонение факта от плана" поделить на количество индикаторов (их кол-во 30)</t>
  </si>
  <si>
    <t>Динамика показателя положительная</t>
  </si>
  <si>
    <t>Отчет не представляется, так как в рамках реализации муниципальной программы оказание муниципальных услуг (выполнение работ) не предусмотрено.</t>
  </si>
  <si>
    <t>формула</t>
  </si>
  <si>
    <t xml:space="preserve">к плану на  1 января отчетного года
</t>
  </si>
  <si>
    <t xml:space="preserve">к плану на отчетную дату
</t>
  </si>
  <si>
    <t>складывать так: если показатель больше 1, то берется единица, если меньше 1, то это число целиком</t>
  </si>
  <si>
    <t>это правильные цифры:</t>
  </si>
  <si>
    <t>это неверно, сложила неправильно, но пришлось так оставить, как надо, написано внизу</t>
  </si>
  <si>
    <t>Мероприятия по организации выявления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водоотведение), постановки в установленном порядке на учет и признанию права муниципальной собственности на них, а также по организации управления такими объектами с момента их выявления, в том числе по определению источника компенсации возникающих при эксплуатации нормативных потерь энергетических ресурсов</t>
  </si>
  <si>
    <t>Изменение ресурсного обеспечения программы, перечня основных мероприятий, сведений о составе и значениях целевых показателей (индикаторов) муниципальной программы</t>
  </si>
  <si>
    <t>08005S5770</t>
  </si>
  <si>
    <t>0800505770</t>
  </si>
  <si>
    <t>0800105770</t>
  </si>
  <si>
    <t>Расчет и анализ показателя не ведется в связи с отсутствием официальных источников информации</t>
  </si>
  <si>
    <t>_______________ А.А. Гредягин</t>
  </si>
  <si>
    <t xml:space="preserve">** -  значение показателей (индикаторов) за 1 полугодие  некорректные, так как  рассчитывается в целом по году. </t>
  </si>
  <si>
    <t xml:space="preserve"> *** - в связи с отсутствием официальной статистической информации для расчета показателей, значения носят оценочный характер.</t>
  </si>
  <si>
    <t>*- Перечень целевых показателей регламентирован Постановлением Правительства Российской Федерации от 31.12.2009 №1225 «О требованиях к региональным и муниципальным программам в области энергосбережения и повышения энергетической эффективности». Значения целевых показателей  носят предварительный характер и будут определены по итогам 2019 года</t>
  </si>
  <si>
    <t xml:space="preserve">Отсутствие достаточного финансирования </t>
  </si>
  <si>
    <t>Мероприятия не проводились в связи с отсутствием финансирования</t>
  </si>
  <si>
    <t>Нет объемов финансирования из бюджета УР, недостаточное - из местного бюджета</t>
  </si>
  <si>
    <t xml:space="preserve">Заместитель главы Администрации
по архитектуре, строительству,
жилищно-коммунальному
хозяйству и транспорту
</t>
  </si>
  <si>
    <t>Форма 1. Отчет об использовании бюджетных ассигнований бюджета муниципального образования  "Город Воткинск"на реализацию муниципальной программы</t>
  </si>
  <si>
    <t>Ответственный исполнитель Управление ЖКХ Администрации города Воткинска</t>
  </si>
  <si>
    <t>Заместитель главы Администрации 
по архитектуре, строительству,
жилищно-коммунальному
хозяйству и транспорту</t>
  </si>
  <si>
    <t>Динамика показателя положительная,связана с экономией э/э после реализации мероприятий по замене светильников в рамках энергосервисного контракта,а также увеличением площади освещения ввиду вновь установленных светильников</t>
  </si>
  <si>
    <t xml:space="preserve">НЕПРАВИЛЬНО </t>
  </si>
  <si>
    <t>Энергосбережение и повышение энергетической эффективности в МО "Город Воткинск"  на 2020-2024 годы</t>
  </si>
  <si>
    <t>Снижение показателя связано с тем, что во многих МКД вышел срок поверки общедомовых приборов учета, в связи с чем расчеты за потребленный ресурс осуществлялись с применением расчетных способов</t>
  </si>
  <si>
    <t>8</t>
  </si>
  <si>
    <t>08003S5730</t>
  </si>
  <si>
    <t>0800562620</t>
  </si>
  <si>
    <t>Разработка муниципальных программ в обдасти энергосбережения и повышения энергетической эффективности</t>
  </si>
  <si>
    <t>за  2023 год</t>
  </si>
  <si>
    <t>Отчет о реализации муниципальной программы "Энергосбережение и повышение энергетической эффективности муниципального образования "Город Воткинск" на 2023-2030 годы</t>
  </si>
  <si>
    <t>Наименование муниципальной программы «Энергосбережение и повышение энергетической эффективности муниципального образования "Город Воткинск"на 2023-2030 годы»</t>
  </si>
  <si>
    <t>Наименование подпрограммы, основного мероприятия, мероприятия</t>
  </si>
  <si>
    <t>Ответственный исполнитель, соисполнители</t>
  </si>
  <si>
    <t>Срок выполнения</t>
  </si>
  <si>
    <t>2023 - 2030 годы, ежегодно</t>
  </si>
  <si>
    <t>Оценка энергоэффективности систем теплоснабжения, водоснабжения и водоотведения, функционирующих на территории муниципального образования</t>
  </si>
  <si>
    <t>Проведение мониторинга энергоэффективности организаций, финансируемых из бюджета муниципального образования</t>
  </si>
  <si>
    <t>Управление ЖКХ,
Управление образования,
Управление культуры, спорта и молодежной политики Администрации города Воткинска</t>
  </si>
  <si>
    <t>Оценка энергоэффективности объектов организаций, финансируемых из бюджета муниципального образования</t>
  </si>
  <si>
    <t>Проведение обучения специалистов органов местного самоуправления, организаций с участием муниципальных образований, а также других организаций в области энергосбережения и повышения энергетической эффективности</t>
  </si>
  <si>
    <t>Повышение качества работы предприятий и организаций в области энергосбережения и повышения энергоэффективности</t>
  </si>
  <si>
    <t>Разработка и (или) ежегодная актуализация схемы теплоснабжения в муниципальном образовании в Удмуртской Республике</t>
  </si>
  <si>
    <t>Исполнение требований Федерального закона от 27.07.2010 № 190-ФЗ «О теплоснабжении»</t>
  </si>
  <si>
    <t>Разработка и (или) актуализация схемы водоснабжения и водоотведения в муниципальном образовании в Удмуртской Республике</t>
  </si>
  <si>
    <t>Исполнение требований Федерального закона от 07.12.2011 № 416-ФЗ «О водоснабжении и водоотведении»</t>
  </si>
  <si>
    <t xml:space="preserve">Мероприятия по организации выявления бесхозяйных объектов 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водоотведение), постановки в установленном порядке на учет и признанию права муниципальной собственности на них, а также по организации  управления такими объектами с момента их выявления, в том числе по определению источника компенсации возникающих при их эксплуатации нормативных потерь энергетических ресурсов  </t>
  </si>
  <si>
    <t>Управление ЖКХ,
Управление муниципального имущества и земельных ресурсов Администрации города Воткинска</t>
  </si>
  <si>
    <t>Сокращение доли бесхозяйных объектов энергетического хозяйства муниципального образования</t>
  </si>
  <si>
    <t>Оперативное управление программой "Энергосбережение и повышение энергетической эффективности муниципального образования «Город Воткинск» на 2023-2030 годы"</t>
  </si>
  <si>
    <t>Управление ЖКХ,
Управление образования,
Управление культуры, спорта и молодежной политики,
Управление муниципального имущества и земельных ресурсов Администрации города Воткинска</t>
  </si>
  <si>
    <t>Повышение эффективности использования бюджетных средств, направленных на реализацию программы, за счет систематизации работы по ее реализации с учетом фактически достигнутых результатов. Своевременное выявление проблем, связанных с реализацией программы (несоблюдение сроков реализации и финансирования мероприятий, отклонение целевых показателей программы от их плановых значений). Принятие мер по результатам мониторинга.</t>
  </si>
  <si>
    <t>Реализация энергоэффективных технических мероприятий (иных мероприятий) в организациях, финансируемых за счет средств бюджета муниципального образования</t>
  </si>
  <si>
    <t>Ожидаемый объем экономии энергетических ресурсов к концу действия программы относительно базового периода составит:
электрической энергии - 170 тыс.кВтч/год (1,1 млн.руб./год);
тепловой энергии - 1 245 Гкал/год (2,4 млн.руб./год)</t>
  </si>
  <si>
    <t>Установка, замена и поверка приборов учета потребляемых энергетических ресурсов</t>
  </si>
  <si>
    <t>Повышение доли потребляемых муниципальными учреждениями энергетических ресурсов, приобретаемых по приборам учета</t>
  </si>
  <si>
    <t>Приложение 1, 
08.11 - 08.15</t>
  </si>
  <si>
    <t>Замена светильников внутреннего и уличного освещения на энергоэффективные</t>
  </si>
  <si>
    <t>Повышение энергетической эффективности объектов, занимаемых муниципальными бюджетными учреждениями</t>
  </si>
  <si>
    <t>Приложение 1, 
08.18, 08.20 - 08.21</t>
  </si>
  <si>
    <t>Реализация энергоэффективных мероприятий в системах теплоснабжения</t>
  </si>
  <si>
    <t>Приложение 1, 
08.17, 08.19, 08.21</t>
  </si>
  <si>
    <t>Реализация энергоэффективных мероприятий в системах водоснабжения и водоотведения</t>
  </si>
  <si>
    <t>Приложение 1, 
08.21</t>
  </si>
  <si>
    <t>Ремонт и утепление ограждающих конструкций зданий, занимаемых учреждениями</t>
  </si>
  <si>
    <t>Реализация мероприятий на объектах предприятий, осуществляемых регулируемые виды деятельности на территории муниципального образования</t>
  </si>
  <si>
    <r>
      <t>Ожидаемый объем экономии природного газа к концу действия программы относительно базового периода составит 1433 тыс.м</t>
    </r>
    <r>
      <rPr>
        <b/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>/год (8,6 млн.руб./год)</t>
    </r>
  </si>
  <si>
    <t>Реализация энергоэффективных мероприятий на объектах организаций, оказывающих услуги водоснабжения на территории муниципального образования</t>
  </si>
  <si>
    <t>Повышение энергетической эффективности систем водоснабжения, повышение надежности и качества водоснабжения потребителей</t>
  </si>
  <si>
    <t>Реализация энергоэффективных мероприятий на объектах организаций, оказывающих услуги водоотведения на территории муниципального образования</t>
  </si>
  <si>
    <t>Повышение энергетической эффективности систем водоотведения, повышение надежности и качества водоотведения потребителей</t>
  </si>
  <si>
    <t>Реализация энергоэффективных мероприятий на объектах организаций, оказывающих услуги теплоснабжения на территории муниципального образования</t>
  </si>
  <si>
    <t>Повышение энергетической эффективности систем теплоснабжения, повышение надежности и качества теплоснабжения потребителей</t>
  </si>
  <si>
    <t>Приложение 1, 
08.16, 08.27 - 08.30</t>
  </si>
  <si>
    <t>Реализация мероприятий в системе уличного освещения муниципального образования</t>
  </si>
  <si>
    <t>Ожидаемый объем экономии электрической энергии к концу действия программы относительно базового периода составит 11 тыс.кВтч/год (63 тыс.руб./год)</t>
  </si>
  <si>
    <t>Установка новых и замена существующих светильников уличного освещения на энергоэффективные</t>
  </si>
  <si>
    <t>Повышение энергетической эффективности, качества и надежности работы систем уличного освещения муниципального образования</t>
  </si>
  <si>
    <t>Приложение 1, 
08.31</t>
  </si>
  <si>
    <t>Реализация мероприятий  по восстановлению и устройству сетей уличного освещения в муниципальном образовании в Удмуртской Республике</t>
  </si>
  <si>
    <t>Реализация энергоэффективных мероприятий на объектах многоквартирного жилищного фонда  муниципального образования  "Город Воткинск"</t>
  </si>
  <si>
    <r>
      <t>Ожидаемый объем экономии энергетических ресурсов к концу действия программы относительно базового периода составит:
электрической энергии - 809 тыс.кВтч/год (3,2 млн.руб./год);
тепловой энергии - 8 272 Гкал/год (16,1 млн.руб./год);
холодной воды - 35 тыс.м</t>
    </r>
    <r>
      <rPr>
        <b/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>/год (1,0 млн.руб./год);
горячей воды - 35 тыс.м</t>
    </r>
    <r>
      <rPr>
        <b/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>/год (5,1 млн.руб./год)</t>
    </r>
  </si>
  <si>
    <t>Повышение доли потребляемых объектами многоквартирного жилищного фонда энергетических ресурсов, приобретаемых по приборам учета</t>
  </si>
  <si>
    <t>Приложение 1,
08.1 - 08.10</t>
  </si>
  <si>
    <t>Замена светильников на энергоэффективные в местах общего пользования МКД</t>
  </si>
  <si>
    <t>Повышение эффективности потребления энергоресурсов в многоквартирных домах на основе использования при проведении капитальных ремонтов современных энергоэффективных материалов и технологий, а также формирования бережливой модели поведения населения</t>
  </si>
  <si>
    <t>Приложение 1,
08.24</t>
  </si>
  <si>
    <t>Реализация энергоэффективных мероприятий в системах теплоснабжения МКД</t>
  </si>
  <si>
    <t>Приложение 1,
08.22 - 08.23</t>
  </si>
  <si>
    <t>Реализация энергоэффективных мероприятий в системах водоснабжения и водоотведения МКД</t>
  </si>
  <si>
    <t>Приложение 1,
08.25 - 08.26</t>
  </si>
  <si>
    <t>Ремонт и утепление ограждающих конструкций МКД</t>
  </si>
  <si>
    <t>Внедрение системы интеллектуального учета комунальных ресурсов (установка оборудования для диспетчеризации узла учета тепловой энергии  в МКД)</t>
  </si>
  <si>
    <t>Реализация энергоэффективных мероприятий на предприятиях реального сектора экономики</t>
  </si>
  <si>
    <t>Реализация организационных мероприятий на предприятиях реального сектора экономики</t>
  </si>
  <si>
    <t>Снижение себестоимости выпускаемой продукции и оказываемых услуг</t>
  </si>
  <si>
    <t>Реализация технических мероприятий на объектах предприятий реального сектора экономики</t>
  </si>
  <si>
    <t>Проблемы,возникшие в ходе реализации мероприятия</t>
  </si>
  <si>
    <t xml:space="preserve"> В рамках  Государственной программы УР «Энергоэффективность и развитие энергетики в Удмуртской Республике» и представлением отчета о реализации муниципальной программы «Энергосбережение и повышение энергетической эффективности  в МО «Город Воткинск» на 2023-2030 годы» ежеквартально собирается  и анализируется информация  по потреблению ТЭР  с  ресурсоснабжающих организаций.</t>
  </si>
  <si>
    <t xml:space="preserve"> В 2023 году проведена оценка эффективности потребления ТЭР бюджетными организациями за 2022 год. Результаты проведенного мониторинга представлены в виде отчетов и доведены до ответственных специалистов. Ежеквартально собирается информация по потреблению ТЭР, для предоставления отчетности в Минэнерго УР.</t>
  </si>
  <si>
    <t>В 2023 году  проводились серия  вебинаров по энергосбережению и повышению энергетической эффективности  по бюджетным учреждениям. На сайте «Национального центра энергоэффективности» проводилась учеба по  заполнению декларации о потреблении энергетических ресурсов за 2022 год по бюджетным учреждениям.</t>
  </si>
  <si>
    <t>Соглашение о предоставлении субсидии из бюджета Удмуртской Республики бюджету муниципального образования на реализацию мероприятий муниципальных программ энергосбережения и повышения энергетической эффективности от «28» февраля 2023 года № 05-26ЭС      Контракт № 0813500000123014584/23   с ООО НП Тэктест от  02.10.2023 .  Выделено финансирование из бюджета УР в сумме 293,927 тыс. руб., софинансирование из местного бюджета 2,1 тыс. руб.</t>
  </si>
  <si>
    <t xml:space="preserve">1. Соглашение о предоставлении субсидии из бюджета Удмуртской Республики бюджету муниципального образования на реализацию мероприятий муниципальных программ энергосбережения и повышения энергетической эффективности от «28» февраля 2023 года № 05-26ЭС      Договор с ООО " Вега" ВР00928666-СТ от 15.05.2023     ///Выделено финансирование из бюджета УР в сумме 182,160 тыс. руб., софинансирование из местного бюджета 1,840 тыс. руб.количество объектов поставленных на учет-24 шт.(Сокращение доли бесхозяйных сетей,регистрация права собственности,количество объектов,в отношении которых разработана документация для постановки их на учет)            </t>
  </si>
  <si>
    <t>В рамках  Государственной программы УР «Энергоэффективность и развитие энергетики в Удмуртской Республике» и представлением отчета о реализации муниципальной программы «Энергосбережение и повышение энергетической эффективности  в МО «Город Воткинск» на 2023-2030 годы» ежеквартально собирается  и анализируется информация  по потреблению ТЭР  с  ресурсоснабжающих организаций.</t>
  </si>
  <si>
    <t xml:space="preserve">В детских садах, школах в учреждениях культуры, спорта проведены мероприятия по замене входных дверей, окон, ремонт системы отопления, ХВС, ремонт кровли, ремонт внутренних систем водоснабжеия и канализации, замена приборов учета, замена электрооборудования, КПК по электробезопасности, обучение работников в области ГО и ЧС .  Из бюджета УР  и МО израсходовано -2 118,354 тыс. руб, внебюджетные источники -  1171,89тыс. руб.(  ГП "Развитие образования",муниципальная программа «Развитие образования и воспитание» на 2020-2026 годы). Оценочное значение снижения удельного расхода энергетических ресурсов на снабжение органов местного самоуправления и муниципальных учреждений в 2022 году составило 3,78 кг.у.т./м2. </t>
  </si>
  <si>
    <t>За счет средств на текущий и капитальный ремонт предприятия МУП "Водоканал" за   2023 год отремонтировано 654 м водопровода на сумму 1987,198 тыс. руб.,канализации отремонтировано 150 м  на сумму  1437 тыс.руб.,капитальный ремонт насос скважины -7 шт.,</t>
  </si>
  <si>
    <t>За 2023 год в рамках осуществления подготовки объектов жилищно-коммунального хозяйства к отопительному периоду проведены следующие работы по капитальному ремонту системы горячего водоснабжения и отопления (411 м) на общую сумму 11 032 536,66 рублей.</t>
  </si>
  <si>
    <t>Произведена замена  48 светильников на ДНаТ</t>
  </si>
  <si>
    <t>Выделено финансирование из бюджета УР в сумме 697,743 тыс. руб., софинансирование из местного бюджета 7,047тыс. руб.  Проведены работы по замене 2,271 км неизолтрованных проводов на силовой изолированный провод (СИП).</t>
  </si>
  <si>
    <t xml:space="preserve">Управляющими компаниями муниципального образования «Город Воткинск» были проведены следующие энергоэффективные мероприятия:
- Ремонт межпанельных швов – 5,160 тыс. рублей;
- Утепление торцевых стен панельных домов –  21268, 379тыс. рублей;
- Утепление чердачного перекрытия – 87,5 тыс. рублей;
- Установка пластиковых окон и входных дверей в подъездах –  3 939,831 тыс. рублей;
- Изоляция трубопроводов в подвале и чердаке –  19,374 тыс. руб.;
- Ремонт электрооборудования –  2992,12 тыс. рублей;
- Установка и замена приборов учета –  1 285,29 тыс. рублей.
</t>
  </si>
  <si>
    <t>Замена физически изношенные трансформаторы с большими электрическими потерями на трансформаторы с меньшими электрическими потерями, с целью экономии электроэнергии и стабильной безаварийной работы цехов( Замена оборудования на ТП-3/100 -2шт, ТП-5/100 -1шт, ТП-5/85 -1шт, ТП-1 -1шт.),Замена физически изношенного сетевого насоса инв.№НС5014047 мод. СЭ-1250-140-11 в здании водогрейной котельной 31 за счет иных источников в размере 35458,56 тыс.руб.</t>
  </si>
  <si>
    <t>Энергосбережение и повышение энергетической эффективности в МО "Город Воткинск" на 2023-2030 годы</t>
  </si>
  <si>
    <t>Доля многоквартирных домов, оснащенных коллективными (общедомовыми) приборами учета природного газа, в общем числе многоквартирных домов, расположенных на территории муниципального образования и подключенных к сетям централизованного газоснабжения</t>
  </si>
  <si>
    <t>Доля многоквартирных домов, оснащенных коллективными (общедомовыми) приборами учета тепловой энергии, в общем числе многоквартирных домов, расположенных на территории муниципального образования и подключенных к сетям централизованного теплоснабжения</t>
  </si>
  <si>
    <t>Доля многоквартирных домов, оснащенных коллективными (общедомовыми) приборами учета электрической энергии, в общем числе многоквартирных домов, расположенных на территории муниципального образования и подключенных к сетям централизованного электроснабжения</t>
  </si>
  <si>
    <t>Доля многоквартирных домов, оснащенных коллективными (общедомовыми) приборами учета холодной воды, в общем числе многоквартирных домов, расположенных на территории муниципального образования и подключенных к сетям централизованного холодного водоснабжения</t>
  </si>
  <si>
    <t>Доля многоквартирных домов, оснащенных коллективными (общедомовыми) приборами учета горячей воды, в общем числе многоквартирных домов, расположенных на территории муниципального образования и подключенных к сетям централизованного горячего водоснабжения</t>
  </si>
  <si>
    <t>Доля многоквартирных домов,оборудованных для диспетчеризации узлами учета тепловой энергии , в общем числе многоквартирных домов, оснащенных коллективными (общедомовыми) приборами учета тепловой энергии, расположенных на территории муниципального образования и подключенных к сетям централизованного теплоснабжения</t>
  </si>
  <si>
    <t xml:space="preserve">Доля жилых, нежилых помещений в многоквартирных домах, жилых домах (домовладениях), оснащенных индивидуальными приборами учета природного газа, в общем числе жилых, нежилых помещений в многоквартирных домах, жилых домах (домовладениях), расположенных на территории муниципального образования и подключенных к сетям централизованного газоснабжения
</t>
  </si>
  <si>
    <t xml:space="preserve">Доля жилых, нежилых помещений в многоквартирных домах, жилых домах (домовладениях), оснащенных индивидуальными приборами учета тепловой энергии, в общем числе жилых, нежилых помещений в многоквартирных домах, жилых домах (домовладениях), расположенных на территории муниципального образования и подключенных к сетям централизованного теплоснабжения
</t>
  </si>
  <si>
    <t>Доля жилых, нежилых помещений в многоквартирных домах, жилых домах (домовладениях), оснащенных индивидуальными приборами учета электрической энергии, в общем числе жилых, нежилых помещений в многоквартирных домах, жилых домах (домовладениях), расположенных на территории муниципального образования и подключенных к сетям централизованного электроснабжения</t>
  </si>
  <si>
    <t>Доля жилых, нежилых помещений в многоквартирных домах, жилых домах (домовладениях), оснащенных индивидуальными приборами учета холодной воды, в общем числе жилых, нежилых помещений в многоквартирных домах, жилых домах (домовладениях), расположенных на территории муниципального образования и подключенных к сетям централизованного холодного водоснабжения</t>
  </si>
  <si>
    <t>Доля жилых, нежилых помещений в многоквартирных домах, жилых домах (домовладениях), оснащенных индивидуальными приборами учета горячей воды, в общем числе жилых, нежилых помещений в многоквартирных домах, жилых домах (домовладениях), расположенных на территории муниципального образования и подключенных к сетям централизованного горячего водоснабжения</t>
  </si>
  <si>
    <t>Доля потребляемого муниципальными учреждениями природного газа, приобретаемого по приборам учета, в общем объеме потребляемого природного газа муниципальными учреждениями, объекты которых подключены к сетям централизованного газоснабжения</t>
  </si>
  <si>
    <t>Доля потребляемой муниципальными учреждениями тепловой энергии, приобретаемой по приборам учета, в общем объеме потребляемой тепловой энергии муниципальными учреждениями, объекты которых подключены к сетям централизованного теплоснабжения</t>
  </si>
  <si>
    <t>Доля потребляемой муниципальными учреждениями электрической энергии, приобретаемой по приборам учета, в общем объеме потребляемой электрической энергии муниципальными учреждениями, объекты которых подключены к сетям централизованного электроснабжения</t>
  </si>
  <si>
    <t>Доля потребляемой муниципальными учреждениями холодной воды, приобретаемой по приборам учета, в общем объеме потребляемой холодной воды муниципальными учреждениями, объекты которых подключены к сетям централизованного холодного водоснабжения</t>
  </si>
  <si>
    <t>Доля потребляемой муниципальными учреждениями горячей воды, приобретаемой по приборам учета, в общем объеме потребляемой горячей воды муниципальными учреждениями, объекты которых подключены к сетям централизованного горячего водоснабжения</t>
  </si>
  <si>
    <t>Доля тепловой энергии, отпущенной в тепловые сети от источников тепловой энергии, функционирующих в режиме комбинированной выработки тепловой и электрической энергии, в общем объеме производства тепловой энергии в системах централизованного теплоснабжения на территории муниципального образования</t>
  </si>
  <si>
    <t>Удельный расход тепловой энергии зданиями и помещениями учебно-воспитательного назначения муниципальных организаций, находящихся в ведении органов местного самоуправления</t>
  </si>
  <si>
    <r>
      <t>Гкал/м</t>
    </r>
    <r>
      <rPr>
        <vertAlign val="superscript"/>
        <sz val="10"/>
        <color indexed="8"/>
        <rFont val="Times New Roman"/>
        <family val="1"/>
      </rPr>
      <t>2</t>
    </r>
  </si>
  <si>
    <t>Удельный расход электрической энергии зданиями и помещениями учебно-воспитательного назначения муниципальных организаций, находящихся в ведении органов местного самоуправления</t>
  </si>
  <si>
    <r>
      <t>кВтч/м</t>
    </r>
    <r>
      <rPr>
        <vertAlign val="superscript"/>
        <sz val="10"/>
        <color indexed="8"/>
        <rFont val="Times New Roman"/>
        <family val="1"/>
      </rPr>
      <t>2</t>
    </r>
  </si>
  <si>
    <t>Удельный расход тепловой энергии зданиями и помещениями здравоохранения и социального обслуживания населения муниципальных организаций, находящихся в ведении органов местного самоуправления</t>
  </si>
  <si>
    <t>Удельный расход электрической энергии зданиями и помещениями здравоохранения и социального обслуживания населения муниципальных организаций, находящихся в ведении органов местного самоуправления</t>
  </si>
  <si>
    <t>Объем потребления дизельного и иного топлива, мазута, природного газа, тепловой энергии, электрической энергии, угля и воды муниципальными учреждениями</t>
  </si>
  <si>
    <t>Доля многоквартирных домов, расположенных на территории муниципального образования, имеющих класс энергетической эффективности "B" и выше</t>
  </si>
  <si>
    <t>Удельный расход тепловой энергии в многоквартирных домах, расположенных на территории муниципального образования</t>
  </si>
  <si>
    <t>Удельный расход электрической энергии в многоквартирных домах, расположенных на территории муниципального образования</t>
  </si>
  <si>
    <t>Удельный расход холодной воды в многоквартирных домах, расположенных на территории муниципального образования</t>
  </si>
  <si>
    <t>Удельный расход горячей воды в многоквартирных домах, расположенных на территории муниципального образования</t>
  </si>
  <si>
    <t>Удельный расход топлива на отпуск электрической энергии тепловыми электростанциями на территории муниципального образования</t>
  </si>
  <si>
    <t>Удельный расход топлива на отпущенную тепловую энергию с коллекторов тепловых электростанций на территории муниципального образования</t>
  </si>
  <si>
    <t>Удельный расход топлива на отпущенную с коллекторов котельных в тепловую сеть тепловую энергию на территории муниципального образования</t>
  </si>
  <si>
    <t>Доля потерь тепловой энергии при ее передаче в общем объеме переданной тепловой энергии на территории муниципального образования</t>
  </si>
  <si>
    <t>Доля энергоэффективных источников света в системах уличного освещения на территории муниципального образования</t>
  </si>
  <si>
    <t>т.у.т.</t>
  </si>
  <si>
    <r>
      <t>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/чел</t>
    </r>
  </si>
  <si>
    <t>г.у.т./кВтч</t>
  </si>
  <si>
    <t>кг.у.т./Гкал</t>
  </si>
  <si>
    <t>Наименование муниципальной программы «Энергосбережение и повышение энергетической эффективности на 2023-2030 годы»</t>
  </si>
  <si>
    <t>Наименование муниципальной программы «Энергосбережение и повышение энергетической эффективности "Город Воткинск" на 2023-2030 годы»</t>
  </si>
  <si>
    <t>Сводная бюджетная роспись, план на 1 января  2023г.</t>
  </si>
  <si>
    <t>Сводная бюджетная роспись на                 31.12.2023</t>
  </si>
  <si>
    <t>Кассовое исполнение на 31.12.2023</t>
  </si>
  <si>
    <t>08004S5770</t>
  </si>
  <si>
    <t>0800405770</t>
  </si>
  <si>
    <t>Форма 2. Отчет о расходах на реализацию муниципальной программы за счет всех источников финансирования на 31.12.2023г.</t>
  </si>
  <si>
    <t>Общее потребление электроэнергии по сравнению с 2022 годом  снизилось, снижение показателя обусловлено снижением общей площади многоквартирных домов за счет снятия с учета снесенных аварийных.</t>
  </si>
  <si>
    <t>Форма 6. Сведения о внесенных за отчетный период изменениях в муниципальную программу за 2023 год</t>
  </si>
  <si>
    <t>29 декабря 2023 г.</t>
  </si>
  <si>
    <t xml:space="preserve">делим на 31т.к. один показатель (23) не мониторится </t>
  </si>
  <si>
    <t xml:space="preserve">"_______"_______________2024г. </t>
  </si>
  <si>
    <t>Энергосбережение и повышение энергетической эффективности в муниципального образования "Город Воткинск" на 2023-2030 годы"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</si>
</sst>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0000"/>
    <numFmt numFmtId="175" formatCode="#,##0.0000"/>
    <numFmt numFmtId="176" formatCode="0.00000"/>
    <numFmt numFmtId="177" formatCode="&quot;0&quot;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\ _₽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42" applyFont="1" applyBorder="1" applyAlignment="1">
      <alignment vertical="center"/>
    </xf>
    <xf numFmtId="0" fontId="54" fillId="0" borderId="0" xfId="42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11" fillId="0" borderId="0" xfId="42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10" fillId="0" borderId="0" xfId="42" applyFont="1" applyFill="1" applyBorder="1" applyAlignment="1">
      <alignment horizontal="left" vertical="center"/>
    </xf>
    <xf numFmtId="0" fontId="6" fillId="0" borderId="0" xfId="42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1" xfId="42" applyFont="1" applyBorder="1" applyAlignment="1">
      <alignment horizontal="center" vertical="center" wrapText="1"/>
    </xf>
    <xf numFmtId="0" fontId="11" fillId="0" borderId="0" xfId="42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15" fillId="0" borderId="0" xfId="42" applyFont="1" applyFill="1" applyBorder="1" applyAlignment="1">
      <alignment vertical="center"/>
    </xf>
    <xf numFmtId="173" fontId="21" fillId="0" borderId="10" xfId="0" applyNumberFormat="1" applyFont="1" applyFill="1" applyBorder="1" applyAlignment="1">
      <alignment horizontal="center" vertical="center"/>
    </xf>
    <xf numFmtId="10" fontId="21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20" fillId="18" borderId="0" xfId="0" applyFont="1" applyFill="1" applyAlignment="1">
      <alignment wrapText="1"/>
    </xf>
    <xf numFmtId="173" fontId="22" fillId="0" borderId="10" xfId="0" applyNumberFormat="1" applyFont="1" applyFill="1" applyBorder="1" applyAlignment="1">
      <alignment horizontal="left" vertical="top" wrapText="1"/>
    </xf>
    <xf numFmtId="173" fontId="3" fillId="4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vertical="center"/>
    </xf>
    <xf numFmtId="173" fontId="46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3" fontId="46" fillId="0" borderId="10" xfId="0" applyNumberFormat="1" applyFont="1" applyFill="1" applyBorder="1" applyAlignment="1">
      <alignment horizontal="left" vertical="center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vertical="center"/>
    </xf>
    <xf numFmtId="173" fontId="46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173" fontId="17" fillId="0" borderId="0" xfId="0" applyNumberFormat="1" applyFont="1" applyFill="1" applyAlignment="1">
      <alignment horizontal="left"/>
    </xf>
    <xf numFmtId="0" fontId="21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172" fontId="21" fillId="0" borderId="12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left" vertical="top" wrapText="1"/>
    </xf>
    <xf numFmtId="173" fontId="3" fillId="34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14" fillId="0" borderId="0" xfId="42" applyFont="1" applyFill="1" applyBorder="1" applyAlignment="1">
      <alignment horizontal="left" vertical="center"/>
    </xf>
    <xf numFmtId="0" fontId="46" fillId="0" borderId="11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 wrapText="1" indent="1"/>
    </xf>
    <xf numFmtId="173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top" wrapText="1"/>
    </xf>
    <xf numFmtId="0" fontId="68" fillId="0" borderId="10" xfId="0" applyFont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right" vertical="top" wrapText="1"/>
    </xf>
    <xf numFmtId="0" fontId="69" fillId="36" borderId="10" xfId="0" applyFont="1" applyFill="1" applyBorder="1" applyAlignment="1">
      <alignment/>
    </xf>
    <xf numFmtId="49" fontId="69" fillId="36" borderId="10" xfId="0" applyNumberFormat="1" applyFont="1" applyFill="1" applyBorder="1" applyAlignment="1">
      <alignment horizontal="right" vertical="top"/>
    </xf>
    <xf numFmtId="0" fontId="69" fillId="36" borderId="10" xfId="0" applyFont="1" applyFill="1" applyBorder="1" applyAlignment="1">
      <alignment horizontal="right" vertical="top"/>
    </xf>
    <xf numFmtId="0" fontId="69" fillId="36" borderId="10" xfId="0" applyFont="1" applyFill="1" applyBorder="1" applyAlignment="1">
      <alignment horizontal="left" vertical="top" wrapText="1"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right" vertical="top" wrapText="1"/>
    </xf>
    <xf numFmtId="0" fontId="68" fillId="0" borderId="10" xfId="0" applyFont="1" applyBorder="1" applyAlignment="1">
      <alignment/>
    </xf>
    <xf numFmtId="49" fontId="68" fillId="0" borderId="10" xfId="0" applyNumberFormat="1" applyFont="1" applyBorder="1" applyAlignment="1">
      <alignment horizontal="right" vertical="top"/>
    </xf>
    <xf numFmtId="0" fontId="68" fillId="0" borderId="10" xfId="0" applyFont="1" applyBorder="1" applyAlignment="1">
      <alignment horizontal="right" vertical="top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vertical="top" wrapText="1"/>
    </xf>
    <xf numFmtId="0" fontId="70" fillId="36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71" fillId="36" borderId="10" xfId="0" applyFont="1" applyFill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14" fillId="0" borderId="10" xfId="42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46" fillId="36" borderId="10" xfId="0" applyFont="1" applyFill="1" applyBorder="1" applyAlignment="1">
      <alignment/>
    </xf>
    <xf numFmtId="0" fontId="46" fillId="36" borderId="0" xfId="0" applyFont="1" applyFill="1" applyAlignment="1">
      <alignment/>
    </xf>
    <xf numFmtId="0" fontId="46" fillId="0" borderId="14" xfId="0" applyFont="1" applyFill="1" applyBorder="1" applyAlignment="1">
      <alignment vertical="center" wrapText="1"/>
    </xf>
    <xf numFmtId="0" fontId="46" fillId="36" borderId="14" xfId="0" applyFont="1" applyFill="1" applyBorder="1" applyAlignment="1">
      <alignment vertical="center" wrapText="1"/>
    </xf>
    <xf numFmtId="0" fontId="46" fillId="36" borderId="13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36" borderId="15" xfId="0" applyFont="1" applyFill="1" applyBorder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top" wrapText="1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left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vertical="top" wrapText="1"/>
    </xf>
    <xf numFmtId="0" fontId="68" fillId="0" borderId="19" xfId="0" applyFont="1" applyFill="1" applyBorder="1" applyAlignment="1">
      <alignment horizontal="center" vertical="center"/>
    </xf>
    <xf numFmtId="182" fontId="68" fillId="0" borderId="15" xfId="0" applyNumberFormat="1" applyFont="1" applyFill="1" applyBorder="1" applyAlignment="1">
      <alignment horizontal="right" vertical="center"/>
    </xf>
    <xf numFmtId="182" fontId="68" fillId="0" borderId="10" xfId="0" applyNumberFormat="1" applyFon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Fill="1" applyBorder="1" applyAlignment="1">
      <alignment horizontal="center" vertical="top" wrapText="1"/>
    </xf>
    <xf numFmtId="172" fontId="21" fillId="0" borderId="12" xfId="0" applyNumberFormat="1" applyFont="1" applyFill="1" applyBorder="1" applyAlignment="1">
      <alignment horizontal="center" vertical="center" wrapText="1"/>
    </xf>
    <xf numFmtId="0" fontId="11" fillId="0" borderId="11" xfId="42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vertical="top" wrapText="1"/>
    </xf>
    <xf numFmtId="182" fontId="68" fillId="0" borderId="20" xfId="0" applyNumberFormat="1" applyFont="1" applyFill="1" applyBorder="1" applyAlignment="1">
      <alignment horizontal="right" vertical="center"/>
    </xf>
    <xf numFmtId="182" fontId="68" fillId="0" borderId="18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1" fillId="0" borderId="0" xfId="42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10" fillId="0" borderId="0" xfId="42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11" fillId="0" borderId="22" xfId="42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wrapText="1"/>
    </xf>
    <xf numFmtId="0" fontId="6" fillId="0" borderId="11" xfId="42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6" fillId="0" borderId="0" xfId="42" applyFont="1" applyBorder="1" applyAlignment="1">
      <alignment horizontal="left" vertical="center" wrapText="1"/>
    </xf>
    <xf numFmtId="0" fontId="14" fillId="0" borderId="0" xfId="42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2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23" fillId="0" borderId="0" xfId="42" applyFont="1" applyFill="1" applyBorder="1" applyAlignment="1">
      <alignment horizontal="left" vertical="center" wrapText="1"/>
    </xf>
    <xf numFmtId="0" fontId="23" fillId="0" borderId="0" xfId="42" applyFont="1" applyFill="1" applyBorder="1" applyAlignment="1">
      <alignment horizontal="left" vertical="center"/>
    </xf>
    <xf numFmtId="0" fontId="68" fillId="0" borderId="10" xfId="0" applyFont="1" applyBorder="1" applyAlignment="1">
      <alignment horizontal="center" vertical="center" wrapText="1"/>
    </xf>
    <xf numFmtId="0" fontId="11" fillId="0" borderId="13" xfId="42" applyFont="1" applyFill="1" applyBorder="1" applyAlignment="1">
      <alignment horizontal="left" vertical="center" wrapText="1"/>
    </xf>
    <xf numFmtId="0" fontId="11" fillId="0" borderId="15" xfId="42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wrapText="1"/>
    </xf>
    <xf numFmtId="0" fontId="46" fillId="0" borderId="21" xfId="0" applyFont="1" applyFill="1" applyBorder="1" applyAlignment="1">
      <alignment wrapText="1"/>
    </xf>
    <xf numFmtId="0" fontId="46" fillId="0" borderId="15" xfId="0" applyFont="1" applyFill="1" applyBorder="1" applyAlignment="1">
      <alignment wrapText="1"/>
    </xf>
    <xf numFmtId="0" fontId="46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46" fillId="0" borderId="14" xfId="0" applyFont="1" applyFill="1" applyBorder="1" applyAlignment="1">
      <alignment vertical="center" wrapText="1"/>
    </xf>
    <xf numFmtId="0" fontId="6" fillId="0" borderId="0" xfId="42" applyFont="1" applyBorder="1" applyAlignment="1">
      <alignment horizontal="center" vertical="center" wrapText="1"/>
    </xf>
    <xf numFmtId="0" fontId="11" fillId="0" borderId="0" xfId="42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10" fontId="17" fillId="0" borderId="14" xfId="0" applyNumberFormat="1" applyFont="1" applyFill="1" applyBorder="1" applyAlignment="1">
      <alignment horizontal="left" vertical="center" wrapText="1"/>
    </xf>
    <xf numFmtId="10" fontId="1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8</xdr:row>
      <xdr:rowOff>19050</xdr:rowOff>
    </xdr:from>
    <xdr:to>
      <xdr:col>6</xdr:col>
      <xdr:colOff>685800</xdr:colOff>
      <xdr:row>8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19675" y="24765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8</xdr:row>
      <xdr:rowOff>28575</xdr:rowOff>
    </xdr:from>
    <xdr:to>
      <xdr:col>7</xdr:col>
      <xdr:colOff>561975</xdr:colOff>
      <xdr:row>8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00725" y="248602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8</xdr:row>
      <xdr:rowOff>19050</xdr:rowOff>
    </xdr:from>
    <xdr:to>
      <xdr:col>8</xdr:col>
      <xdr:colOff>571500</xdr:colOff>
      <xdr:row>8</xdr:row>
      <xdr:rowOff>171450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57975" y="2476500"/>
          <a:ext cx="285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8</xdr:row>
      <xdr:rowOff>19050</xdr:rowOff>
    </xdr:from>
    <xdr:to>
      <xdr:col>9</xdr:col>
      <xdr:colOff>571500</xdr:colOff>
      <xdr:row>8</xdr:row>
      <xdr:rowOff>171450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0" y="247650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8</xdr:row>
      <xdr:rowOff>28575</xdr:rowOff>
    </xdr:from>
    <xdr:to>
      <xdr:col>10</xdr:col>
      <xdr:colOff>476250</xdr:colOff>
      <xdr:row>8</xdr:row>
      <xdr:rowOff>180975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15350" y="24860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92;.1%20&#1080;%202%20&#1079;&#1072;%20%20&#1074;&#1077;&#1089;&#1100;%202023%20&#1075;&#1086;&#1076;%20&#1085;&#1086;&#1074;&#1099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4 нет"/>
      <sheetName val="форма3 "/>
      <sheetName val="форма 6"/>
      <sheetName val="форма 7"/>
      <sheetName val="тит лист"/>
      <sheetName val="форма 5 новая "/>
      <sheetName val="Лист1"/>
    </sheetNames>
    <sheetDataSet>
      <sheetData sheetId="0">
        <row r="11">
          <cell r="P11">
            <v>1205.95</v>
          </cell>
          <cell r="Q11">
            <v>1182.65</v>
          </cell>
        </row>
        <row r="12">
          <cell r="P12">
            <v>2.9</v>
          </cell>
          <cell r="Q12">
            <v>2.9</v>
          </cell>
        </row>
        <row r="13">
          <cell r="P13">
            <v>7.05</v>
          </cell>
          <cell r="Q13">
            <v>7.05</v>
          </cell>
        </row>
        <row r="14">
          <cell r="P14">
            <v>291</v>
          </cell>
          <cell r="Q14">
            <v>291</v>
          </cell>
        </row>
        <row r="15">
          <cell r="P15">
            <v>721</v>
          </cell>
          <cell r="Q15">
            <v>697.7</v>
          </cell>
        </row>
        <row r="16">
          <cell r="P16">
            <v>182.2</v>
          </cell>
          <cell r="Q16">
            <v>182.2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16DK3O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0O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16DK7O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D6DK2O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7O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T37"/>
  <sheetViews>
    <sheetView tabSelected="1" zoomScale="75" zoomScaleNormal="75" workbookViewId="0" topLeftCell="C2">
      <selection activeCell="I29" sqref="I29:I30"/>
    </sheetView>
  </sheetViews>
  <sheetFormatPr defaultColWidth="9.140625" defaultRowHeight="15"/>
  <cols>
    <col min="1" max="1" width="14.28125" style="20" hidden="1" customWidth="1"/>
    <col min="2" max="2" width="9.140625" style="20" hidden="1" customWidth="1"/>
    <col min="3" max="3" width="5.28125" style="23" customWidth="1"/>
    <col min="4" max="4" width="5.00390625" style="23" customWidth="1"/>
    <col min="5" max="5" width="4.421875" style="23" customWidth="1"/>
    <col min="6" max="7" width="4.8515625" style="23" customWidth="1"/>
    <col min="8" max="8" width="53.00390625" style="20" customWidth="1"/>
    <col min="9" max="9" width="24.57421875" style="20" customWidth="1"/>
    <col min="10" max="10" width="6.00390625" style="20" customWidth="1"/>
    <col min="11" max="11" width="6.140625" style="20" customWidth="1"/>
    <col min="12" max="12" width="5.7109375" style="20" customWidth="1"/>
    <col min="13" max="13" width="13.28125" style="20" customWidth="1"/>
    <col min="14" max="14" width="5.00390625" style="20" customWidth="1"/>
    <col min="15" max="15" width="11.00390625" style="20" customWidth="1"/>
    <col min="16" max="16" width="15.57421875" style="20" customWidth="1"/>
    <col min="17" max="17" width="15.28125" style="20" customWidth="1"/>
    <col min="18" max="18" width="13.7109375" style="20" customWidth="1"/>
    <col min="19" max="19" width="14.57421875" style="20" customWidth="1"/>
    <col min="20" max="20" width="14.421875" style="20" customWidth="1"/>
    <col min="21" max="16384" width="9.140625" style="20" customWidth="1"/>
  </cols>
  <sheetData>
    <row r="1" ht="15" hidden="1"/>
    <row r="2" spans="3:20" ht="20.25" customHeight="1">
      <c r="C2" s="161" t="s">
        <v>110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9"/>
    </row>
    <row r="3" spans="3:20" ht="20.25" customHeight="1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9"/>
    </row>
    <row r="4" spans="3:20" ht="20.25" customHeight="1">
      <c r="C4" s="159" t="s">
        <v>243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39"/>
      <c r="T4" s="19"/>
    </row>
    <row r="5" spans="3:20" ht="20.25" customHeight="1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39"/>
      <c r="T5" s="19"/>
    </row>
    <row r="6" spans="3:20" ht="20.25" customHeight="1">
      <c r="C6" s="159" t="s">
        <v>111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43"/>
      <c r="R6" s="43"/>
      <c r="S6" s="39"/>
      <c r="T6" s="19"/>
    </row>
    <row r="7" spans="1:20" ht="25.5" customHeight="1">
      <c r="A7" s="24"/>
      <c r="B7" s="24"/>
      <c r="C7" s="2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2"/>
    </row>
    <row r="8" spans="3:19" ht="15">
      <c r="C8" s="160" t="s">
        <v>0</v>
      </c>
      <c r="D8" s="160"/>
      <c r="E8" s="160"/>
      <c r="F8" s="160"/>
      <c r="G8" s="160"/>
      <c r="H8" s="160" t="s">
        <v>80</v>
      </c>
      <c r="I8" s="160" t="s">
        <v>1</v>
      </c>
      <c r="J8" s="160" t="s">
        <v>2</v>
      </c>
      <c r="K8" s="160"/>
      <c r="L8" s="160"/>
      <c r="M8" s="160"/>
      <c r="N8" s="160"/>
      <c r="O8" s="160" t="s">
        <v>81</v>
      </c>
      <c r="P8" s="160"/>
      <c r="Q8" s="160"/>
      <c r="R8" s="160" t="s">
        <v>79</v>
      </c>
      <c r="S8" s="160"/>
    </row>
    <row r="9" spans="3:19" ht="15">
      <c r="C9" s="160"/>
      <c r="D9" s="160"/>
      <c r="E9" s="160"/>
      <c r="F9" s="160"/>
      <c r="G9" s="160"/>
      <c r="H9" s="160"/>
      <c r="I9" s="160"/>
      <c r="J9" s="160" t="s">
        <v>3</v>
      </c>
      <c r="K9" s="160" t="s">
        <v>4</v>
      </c>
      <c r="L9" s="160" t="s">
        <v>5</v>
      </c>
      <c r="M9" s="160" t="s">
        <v>6</v>
      </c>
      <c r="N9" s="160" t="s">
        <v>7</v>
      </c>
      <c r="O9" s="156" t="s">
        <v>244</v>
      </c>
      <c r="P9" s="156" t="s">
        <v>245</v>
      </c>
      <c r="Q9" s="160" t="s">
        <v>246</v>
      </c>
      <c r="R9" s="160" t="s">
        <v>91</v>
      </c>
      <c r="S9" s="160" t="s">
        <v>92</v>
      </c>
    </row>
    <row r="10" spans="3:19" ht="39" customHeight="1">
      <c r="C10" s="65" t="s">
        <v>8</v>
      </c>
      <c r="D10" s="65" t="s">
        <v>9</v>
      </c>
      <c r="E10" s="65" t="s">
        <v>10</v>
      </c>
      <c r="F10" s="63" t="s">
        <v>11</v>
      </c>
      <c r="G10" s="63" t="s">
        <v>78</v>
      </c>
      <c r="H10" s="160"/>
      <c r="I10" s="160"/>
      <c r="J10" s="160"/>
      <c r="K10" s="160"/>
      <c r="L10" s="160"/>
      <c r="M10" s="160"/>
      <c r="N10" s="160"/>
      <c r="O10" s="158"/>
      <c r="P10" s="158"/>
      <c r="Q10" s="160"/>
      <c r="R10" s="160"/>
      <c r="S10" s="160"/>
    </row>
    <row r="11" spans="3:19" ht="15">
      <c r="C11" s="152" t="s">
        <v>39</v>
      </c>
      <c r="D11" s="152"/>
      <c r="E11" s="152"/>
      <c r="F11" s="152"/>
      <c r="G11" s="152"/>
      <c r="H11" s="156" t="s">
        <v>115</v>
      </c>
      <c r="I11" s="50" t="s">
        <v>18</v>
      </c>
      <c r="J11" s="77"/>
      <c r="K11" s="77"/>
      <c r="L11" s="78"/>
      <c r="M11" s="78"/>
      <c r="N11" s="78"/>
      <c r="O11" s="79">
        <f>O12+O13+O14+O15+O16+O17</f>
        <v>500</v>
      </c>
      <c r="P11" s="79">
        <f>P12+P13+P14+P15+P16+P17</f>
        <v>1205.95</v>
      </c>
      <c r="Q11" s="79">
        <f>Q12+Q13+Q14+Q15+Q16+Q17</f>
        <v>1182.65</v>
      </c>
      <c r="R11" s="80">
        <f>(Q11/O11)*100</f>
        <v>236.53000000000003</v>
      </c>
      <c r="S11" s="80">
        <f>(Q11/P11)*100</f>
        <v>98.06791326340229</v>
      </c>
    </row>
    <row r="12" spans="3:19" ht="15">
      <c r="C12" s="153"/>
      <c r="D12" s="153"/>
      <c r="E12" s="153"/>
      <c r="F12" s="153"/>
      <c r="G12" s="153"/>
      <c r="H12" s="157"/>
      <c r="I12" s="154" t="s">
        <v>86</v>
      </c>
      <c r="J12" s="34">
        <v>935</v>
      </c>
      <c r="K12" s="38" t="s">
        <v>44</v>
      </c>
      <c r="L12" s="35" t="s">
        <v>45</v>
      </c>
      <c r="M12" s="81" t="s">
        <v>247</v>
      </c>
      <c r="N12" s="37">
        <v>244</v>
      </c>
      <c r="O12" s="82">
        <f>O28</f>
        <v>0</v>
      </c>
      <c r="P12" s="82">
        <f>P30</f>
        <v>2.9</v>
      </c>
      <c r="Q12" s="82">
        <f>Q30</f>
        <v>2.9</v>
      </c>
      <c r="R12" s="80">
        <v>0</v>
      </c>
      <c r="S12" s="80">
        <f aca="true" t="shared" si="0" ref="S12:S36">(Q12/P12)*100</f>
        <v>100</v>
      </c>
    </row>
    <row r="13" spans="3:19" ht="15">
      <c r="C13" s="153"/>
      <c r="D13" s="153"/>
      <c r="E13" s="153"/>
      <c r="F13" s="153"/>
      <c r="G13" s="153"/>
      <c r="H13" s="157"/>
      <c r="I13" s="154"/>
      <c r="J13" s="34">
        <v>935</v>
      </c>
      <c r="K13" s="38" t="s">
        <v>44</v>
      </c>
      <c r="L13" s="35" t="s">
        <v>43</v>
      </c>
      <c r="M13" s="81" t="s">
        <v>98</v>
      </c>
      <c r="N13" s="37">
        <v>244</v>
      </c>
      <c r="O13" s="82">
        <f>O22+O32</f>
        <v>500</v>
      </c>
      <c r="P13" s="82">
        <f>P22+P32</f>
        <v>7.05</v>
      </c>
      <c r="Q13" s="82">
        <f>Q22+Q32</f>
        <v>7.05</v>
      </c>
      <c r="R13" s="80">
        <f>(Q13/O13)*100</f>
        <v>1.41</v>
      </c>
      <c r="S13" s="80">
        <f t="shared" si="0"/>
        <v>100</v>
      </c>
    </row>
    <row r="14" spans="3:19" ht="15">
      <c r="C14" s="153"/>
      <c r="D14" s="153"/>
      <c r="E14" s="153"/>
      <c r="F14" s="153"/>
      <c r="G14" s="153"/>
      <c r="H14" s="157"/>
      <c r="I14" s="154"/>
      <c r="J14" s="34">
        <v>935</v>
      </c>
      <c r="K14" s="38" t="s">
        <v>44</v>
      </c>
      <c r="L14" s="35" t="s">
        <v>45</v>
      </c>
      <c r="M14" s="81" t="s">
        <v>248</v>
      </c>
      <c r="N14" s="37">
        <v>244</v>
      </c>
      <c r="O14" s="82">
        <f>O34</f>
        <v>0</v>
      </c>
      <c r="P14" s="82">
        <f>P29</f>
        <v>291</v>
      </c>
      <c r="Q14" s="82">
        <f>Q29</f>
        <v>291</v>
      </c>
      <c r="R14" s="80">
        <v>0</v>
      </c>
      <c r="S14" s="80">
        <f t="shared" si="0"/>
        <v>100</v>
      </c>
    </row>
    <row r="15" spans="3:19" ht="15">
      <c r="C15" s="153"/>
      <c r="D15" s="153"/>
      <c r="E15" s="153"/>
      <c r="F15" s="153"/>
      <c r="G15" s="153"/>
      <c r="H15" s="157"/>
      <c r="I15" s="151"/>
      <c r="J15" s="34">
        <v>935</v>
      </c>
      <c r="K15" s="38" t="s">
        <v>44</v>
      </c>
      <c r="L15" s="35" t="s">
        <v>43</v>
      </c>
      <c r="M15" s="81" t="s">
        <v>99</v>
      </c>
      <c r="N15" s="37">
        <v>244</v>
      </c>
      <c r="O15" s="83">
        <f>O21+O33</f>
        <v>0</v>
      </c>
      <c r="P15" s="83">
        <f>P21+P33</f>
        <v>721</v>
      </c>
      <c r="Q15" s="83">
        <f>Q21+Q33</f>
        <v>697.7</v>
      </c>
      <c r="R15" s="80">
        <v>0</v>
      </c>
      <c r="S15" s="80">
        <f t="shared" si="0"/>
        <v>96.76837725381415</v>
      </c>
    </row>
    <row r="16" spans="3:19" ht="15">
      <c r="C16" s="153"/>
      <c r="D16" s="153"/>
      <c r="E16" s="153"/>
      <c r="F16" s="153"/>
      <c r="G16" s="153"/>
      <c r="H16" s="157"/>
      <c r="I16" s="163" t="s">
        <v>85</v>
      </c>
      <c r="J16" s="34">
        <v>939</v>
      </c>
      <c r="K16" s="38" t="s">
        <v>40</v>
      </c>
      <c r="L16" s="35">
        <v>13</v>
      </c>
      <c r="M16" s="35" t="s">
        <v>100</v>
      </c>
      <c r="N16" s="34">
        <v>244</v>
      </c>
      <c r="O16" s="82">
        <f aca="true" t="shared" si="1" ref="O16:Q17">O19</f>
        <v>0</v>
      </c>
      <c r="P16" s="82">
        <f t="shared" si="1"/>
        <v>182.2</v>
      </c>
      <c r="Q16" s="82">
        <f t="shared" si="1"/>
        <v>182.2</v>
      </c>
      <c r="R16" s="80">
        <v>0</v>
      </c>
      <c r="S16" s="80">
        <f t="shared" si="0"/>
        <v>100</v>
      </c>
    </row>
    <row r="17" spans="3:19" ht="15">
      <c r="C17" s="153"/>
      <c r="D17" s="153"/>
      <c r="E17" s="153"/>
      <c r="F17" s="153"/>
      <c r="G17" s="153"/>
      <c r="H17" s="158"/>
      <c r="I17" s="164"/>
      <c r="J17" s="34">
        <v>939</v>
      </c>
      <c r="K17" s="35" t="s">
        <v>40</v>
      </c>
      <c r="L17" s="35" t="s">
        <v>46</v>
      </c>
      <c r="M17" s="35" t="s">
        <v>59</v>
      </c>
      <c r="N17" s="34">
        <v>244</v>
      </c>
      <c r="O17" s="82">
        <f t="shared" si="1"/>
        <v>0</v>
      </c>
      <c r="P17" s="82">
        <f t="shared" si="1"/>
        <v>1.8</v>
      </c>
      <c r="Q17" s="82">
        <f t="shared" si="1"/>
        <v>1.8</v>
      </c>
      <c r="R17" s="80">
        <v>0</v>
      </c>
      <c r="S17" s="80">
        <f t="shared" si="0"/>
        <v>100</v>
      </c>
    </row>
    <row r="18" spans="3:19" ht="15">
      <c r="C18" s="152" t="s">
        <v>39</v>
      </c>
      <c r="D18" s="152"/>
      <c r="E18" s="152" t="s">
        <v>40</v>
      </c>
      <c r="F18" s="152"/>
      <c r="G18" s="152"/>
      <c r="H18" s="156" t="s">
        <v>41</v>
      </c>
      <c r="I18" s="50" t="s">
        <v>18</v>
      </c>
      <c r="J18" s="34"/>
      <c r="K18" s="35"/>
      <c r="L18" s="35"/>
      <c r="M18" s="35"/>
      <c r="N18" s="34"/>
      <c r="O18" s="79">
        <v>0</v>
      </c>
      <c r="P18" s="79">
        <v>184</v>
      </c>
      <c r="Q18" s="79">
        <v>184</v>
      </c>
      <c r="R18" s="80">
        <v>0</v>
      </c>
      <c r="S18" s="80">
        <f t="shared" si="0"/>
        <v>100</v>
      </c>
    </row>
    <row r="19" spans="3:19" ht="15">
      <c r="C19" s="153"/>
      <c r="D19" s="153"/>
      <c r="E19" s="153"/>
      <c r="F19" s="153"/>
      <c r="G19" s="153"/>
      <c r="H19" s="157"/>
      <c r="I19" s="150" t="s">
        <v>85</v>
      </c>
      <c r="J19" s="34">
        <v>939</v>
      </c>
      <c r="K19" s="35" t="s">
        <v>40</v>
      </c>
      <c r="L19" s="35">
        <v>13</v>
      </c>
      <c r="M19" s="35" t="s">
        <v>100</v>
      </c>
      <c r="N19" s="34">
        <v>244</v>
      </c>
      <c r="O19" s="79">
        <f>O23</f>
        <v>0</v>
      </c>
      <c r="P19" s="79">
        <f aca="true" t="shared" si="2" ref="P19:Q22">P23</f>
        <v>182.2</v>
      </c>
      <c r="Q19" s="79">
        <f t="shared" si="2"/>
        <v>182.2</v>
      </c>
      <c r="R19" s="80">
        <v>0</v>
      </c>
      <c r="S19" s="80">
        <f t="shared" si="0"/>
        <v>100</v>
      </c>
    </row>
    <row r="20" spans="3:19" ht="15">
      <c r="C20" s="153"/>
      <c r="D20" s="153"/>
      <c r="E20" s="153"/>
      <c r="F20" s="153"/>
      <c r="G20" s="153"/>
      <c r="H20" s="157"/>
      <c r="I20" s="162"/>
      <c r="J20" s="34">
        <v>939</v>
      </c>
      <c r="K20" s="35" t="s">
        <v>40</v>
      </c>
      <c r="L20" s="35" t="s">
        <v>46</v>
      </c>
      <c r="M20" s="35" t="s">
        <v>59</v>
      </c>
      <c r="N20" s="34">
        <v>244</v>
      </c>
      <c r="O20" s="82">
        <f>O24</f>
        <v>0</v>
      </c>
      <c r="P20" s="82">
        <f t="shared" si="2"/>
        <v>1.8</v>
      </c>
      <c r="Q20" s="82">
        <f t="shared" si="2"/>
        <v>1.8</v>
      </c>
      <c r="R20" s="80">
        <v>0</v>
      </c>
      <c r="S20" s="80">
        <f t="shared" si="0"/>
        <v>100</v>
      </c>
    </row>
    <row r="21" spans="3:19" ht="15">
      <c r="C21" s="153"/>
      <c r="D21" s="153"/>
      <c r="E21" s="153"/>
      <c r="F21" s="153"/>
      <c r="G21" s="153"/>
      <c r="H21" s="157"/>
      <c r="I21" s="150" t="s">
        <v>86</v>
      </c>
      <c r="J21" s="34">
        <v>935</v>
      </c>
      <c r="K21" s="35" t="s">
        <v>44</v>
      </c>
      <c r="L21" s="35" t="s">
        <v>43</v>
      </c>
      <c r="M21" s="35" t="s">
        <v>99</v>
      </c>
      <c r="N21" s="34">
        <v>244</v>
      </c>
      <c r="O21" s="79">
        <f>O25</f>
        <v>0</v>
      </c>
      <c r="P21" s="79">
        <f t="shared" si="2"/>
        <v>0</v>
      </c>
      <c r="Q21" s="79">
        <f t="shared" si="2"/>
        <v>0</v>
      </c>
      <c r="R21" s="80">
        <v>0</v>
      </c>
      <c r="S21" s="80">
        <v>0</v>
      </c>
    </row>
    <row r="22" spans="3:19" ht="15">
      <c r="C22" s="155"/>
      <c r="D22" s="155"/>
      <c r="E22" s="155"/>
      <c r="F22" s="155"/>
      <c r="G22" s="155"/>
      <c r="H22" s="158"/>
      <c r="I22" s="154"/>
      <c r="J22" s="34">
        <v>935</v>
      </c>
      <c r="K22" s="35" t="s">
        <v>44</v>
      </c>
      <c r="L22" s="35" t="s">
        <v>43</v>
      </c>
      <c r="M22" s="35" t="s">
        <v>98</v>
      </c>
      <c r="N22" s="34">
        <v>244</v>
      </c>
      <c r="O22" s="79">
        <f>O26</f>
        <v>0</v>
      </c>
      <c r="P22" s="79">
        <f t="shared" si="2"/>
        <v>0</v>
      </c>
      <c r="Q22" s="79">
        <f t="shared" si="2"/>
        <v>0</v>
      </c>
      <c r="R22" s="80">
        <v>0</v>
      </c>
      <c r="S22" s="80">
        <v>0</v>
      </c>
    </row>
    <row r="23" spans="3:19" ht="15">
      <c r="C23" s="152" t="s">
        <v>39</v>
      </c>
      <c r="D23" s="152"/>
      <c r="E23" s="152" t="s">
        <v>40</v>
      </c>
      <c r="F23" s="152" t="s">
        <v>42</v>
      </c>
      <c r="G23" s="152"/>
      <c r="H23" s="150" t="s">
        <v>96</v>
      </c>
      <c r="I23" s="150" t="s">
        <v>85</v>
      </c>
      <c r="J23" s="34">
        <v>939</v>
      </c>
      <c r="K23" s="35" t="s">
        <v>40</v>
      </c>
      <c r="L23" s="35">
        <v>13</v>
      </c>
      <c r="M23" s="35" t="s">
        <v>100</v>
      </c>
      <c r="N23" s="34">
        <v>244</v>
      </c>
      <c r="O23" s="79">
        <v>0</v>
      </c>
      <c r="P23" s="83">
        <v>182.2</v>
      </c>
      <c r="Q23" s="80">
        <v>182.2</v>
      </c>
      <c r="R23" s="80" t="e">
        <f>(Q23/O23)*100</f>
        <v>#DIV/0!</v>
      </c>
      <c r="S23" s="80">
        <f t="shared" si="0"/>
        <v>100</v>
      </c>
    </row>
    <row r="24" spans="3:19" ht="93" customHeight="1">
      <c r="C24" s="153"/>
      <c r="D24" s="153"/>
      <c r="E24" s="153"/>
      <c r="F24" s="153"/>
      <c r="G24" s="153"/>
      <c r="H24" s="151"/>
      <c r="I24" s="154"/>
      <c r="J24" s="34">
        <v>939</v>
      </c>
      <c r="K24" s="35" t="s">
        <v>40</v>
      </c>
      <c r="L24" s="35" t="s">
        <v>46</v>
      </c>
      <c r="M24" s="35" t="s">
        <v>59</v>
      </c>
      <c r="N24" s="34">
        <v>244</v>
      </c>
      <c r="O24" s="82">
        <v>0</v>
      </c>
      <c r="P24" s="82">
        <v>1.8</v>
      </c>
      <c r="Q24" s="82">
        <v>1.8</v>
      </c>
      <c r="R24" s="80">
        <v>0</v>
      </c>
      <c r="S24" s="80">
        <f t="shared" si="0"/>
        <v>100</v>
      </c>
    </row>
    <row r="25" spans="3:19" ht="15">
      <c r="C25" s="152" t="s">
        <v>39</v>
      </c>
      <c r="D25" s="152"/>
      <c r="E25" s="152" t="s">
        <v>40</v>
      </c>
      <c r="F25" s="152" t="s">
        <v>117</v>
      </c>
      <c r="G25" s="152"/>
      <c r="H25" s="154" t="s">
        <v>120</v>
      </c>
      <c r="I25" s="150" t="s">
        <v>86</v>
      </c>
      <c r="J25" s="34">
        <v>935</v>
      </c>
      <c r="K25" s="35" t="s">
        <v>44</v>
      </c>
      <c r="L25" s="35" t="s">
        <v>43</v>
      </c>
      <c r="M25" s="35" t="s">
        <v>99</v>
      </c>
      <c r="N25" s="34">
        <v>244</v>
      </c>
      <c r="O25" s="79">
        <v>0</v>
      </c>
      <c r="P25" s="79">
        <v>0</v>
      </c>
      <c r="Q25" s="79">
        <v>0</v>
      </c>
      <c r="R25" s="80">
        <v>0</v>
      </c>
      <c r="S25" s="80">
        <v>0</v>
      </c>
    </row>
    <row r="26" spans="3:19" ht="45" customHeight="1">
      <c r="C26" s="153"/>
      <c r="D26" s="153"/>
      <c r="E26" s="153"/>
      <c r="F26" s="153"/>
      <c r="G26" s="153"/>
      <c r="H26" s="154"/>
      <c r="I26" s="154"/>
      <c r="J26" s="34">
        <v>935</v>
      </c>
      <c r="K26" s="35" t="s">
        <v>44</v>
      </c>
      <c r="L26" s="35" t="s">
        <v>43</v>
      </c>
      <c r="M26" s="35" t="s">
        <v>98</v>
      </c>
      <c r="N26" s="34">
        <v>244</v>
      </c>
      <c r="O26" s="79">
        <v>0</v>
      </c>
      <c r="P26" s="79">
        <v>0</v>
      </c>
      <c r="Q26" s="79">
        <v>0</v>
      </c>
      <c r="R26" s="80">
        <v>0</v>
      </c>
      <c r="S26" s="80">
        <v>0</v>
      </c>
    </row>
    <row r="27" spans="3:19" ht="15">
      <c r="C27" s="149" t="s">
        <v>39</v>
      </c>
      <c r="D27" s="149"/>
      <c r="E27" s="149" t="s">
        <v>49</v>
      </c>
      <c r="F27" s="149"/>
      <c r="G27" s="149"/>
      <c r="H27" s="150" t="s">
        <v>166</v>
      </c>
      <c r="I27" s="50" t="s">
        <v>18</v>
      </c>
      <c r="J27" s="34"/>
      <c r="K27" s="35"/>
      <c r="L27" s="35"/>
      <c r="M27" s="35"/>
      <c r="N27" s="34"/>
      <c r="O27" s="79">
        <f>O29</f>
        <v>0</v>
      </c>
      <c r="P27" s="79">
        <f>P28</f>
        <v>293.9</v>
      </c>
      <c r="Q27" s="79">
        <f>Q28</f>
        <v>293.9</v>
      </c>
      <c r="R27" s="80">
        <v>0</v>
      </c>
      <c r="S27" s="80">
        <f>(Q27/P27)*100</f>
        <v>100</v>
      </c>
    </row>
    <row r="28" spans="3:19" ht="36">
      <c r="C28" s="149"/>
      <c r="D28" s="149"/>
      <c r="E28" s="149"/>
      <c r="F28" s="149"/>
      <c r="G28" s="149"/>
      <c r="H28" s="151"/>
      <c r="I28" s="50" t="s">
        <v>86</v>
      </c>
      <c r="J28" s="34">
        <v>935</v>
      </c>
      <c r="K28" s="35" t="s">
        <v>44</v>
      </c>
      <c r="L28" s="35" t="s">
        <v>45</v>
      </c>
      <c r="M28" s="35" t="s">
        <v>118</v>
      </c>
      <c r="N28" s="34">
        <v>244</v>
      </c>
      <c r="O28" s="79">
        <f>O29</f>
        <v>0</v>
      </c>
      <c r="P28" s="79">
        <f>P29+P30</f>
        <v>293.9</v>
      </c>
      <c r="Q28" s="79">
        <f>Q29+Q30</f>
        <v>293.9</v>
      </c>
      <c r="R28" s="80">
        <v>0</v>
      </c>
      <c r="S28" s="80">
        <f>(Q28/P28)*100</f>
        <v>100</v>
      </c>
    </row>
    <row r="29" spans="3:19" ht="15">
      <c r="C29" s="152" t="s">
        <v>39</v>
      </c>
      <c r="D29" s="152"/>
      <c r="E29" s="152" t="s">
        <v>49</v>
      </c>
      <c r="F29" s="152" t="s">
        <v>56</v>
      </c>
      <c r="G29" s="152"/>
      <c r="H29" s="156" t="s">
        <v>168</v>
      </c>
      <c r="I29" s="150" t="s">
        <v>86</v>
      </c>
      <c r="J29" s="34">
        <v>935</v>
      </c>
      <c r="K29" s="35" t="s">
        <v>44</v>
      </c>
      <c r="L29" s="35" t="s">
        <v>45</v>
      </c>
      <c r="M29" s="35" t="s">
        <v>248</v>
      </c>
      <c r="N29" s="34">
        <v>244</v>
      </c>
      <c r="O29" s="79">
        <v>0</v>
      </c>
      <c r="P29" s="79">
        <v>291</v>
      </c>
      <c r="Q29" s="79">
        <v>291</v>
      </c>
      <c r="R29" s="80">
        <v>0</v>
      </c>
      <c r="S29" s="80">
        <f>(Q29/P29)*100</f>
        <v>100</v>
      </c>
    </row>
    <row r="30" spans="3:19" ht="33" customHeight="1">
      <c r="C30" s="155"/>
      <c r="D30" s="155"/>
      <c r="E30" s="155"/>
      <c r="F30" s="155"/>
      <c r="G30" s="155"/>
      <c r="H30" s="158"/>
      <c r="I30" s="151"/>
      <c r="J30" s="34">
        <v>935</v>
      </c>
      <c r="K30" s="35" t="s">
        <v>44</v>
      </c>
      <c r="L30" s="35" t="s">
        <v>45</v>
      </c>
      <c r="M30" s="35" t="s">
        <v>247</v>
      </c>
      <c r="N30" s="34">
        <v>244</v>
      </c>
      <c r="O30" s="79">
        <v>0</v>
      </c>
      <c r="P30" s="79">
        <v>2.9</v>
      </c>
      <c r="Q30" s="79">
        <v>2.9</v>
      </c>
      <c r="R30" s="80">
        <v>0</v>
      </c>
      <c r="S30" s="80">
        <f>(Q30/P30)*100</f>
        <v>100</v>
      </c>
    </row>
    <row r="31" spans="3:19" ht="15">
      <c r="C31" s="149" t="s">
        <v>39</v>
      </c>
      <c r="D31" s="149"/>
      <c r="E31" s="149" t="s">
        <v>44</v>
      </c>
      <c r="F31" s="149"/>
      <c r="G31" s="149"/>
      <c r="H31" s="163" t="s">
        <v>50</v>
      </c>
      <c r="I31" s="50" t="s">
        <v>18</v>
      </c>
      <c r="J31" s="34">
        <v>935</v>
      </c>
      <c r="K31" s="35"/>
      <c r="L31" s="35"/>
      <c r="M31" s="35"/>
      <c r="N31" s="34"/>
      <c r="O31" s="79">
        <f>SUM(O32:O33)</f>
        <v>500</v>
      </c>
      <c r="P31" s="79">
        <f>SUM(P32:P34)</f>
        <v>728.05</v>
      </c>
      <c r="Q31" s="79">
        <f>SUM(Q32:Q34)</f>
        <v>704.75</v>
      </c>
      <c r="R31" s="80">
        <v>0</v>
      </c>
      <c r="S31" s="80">
        <f t="shared" si="0"/>
        <v>96.79967035231097</v>
      </c>
    </row>
    <row r="32" spans="3:19" ht="15">
      <c r="C32" s="149"/>
      <c r="D32" s="149"/>
      <c r="E32" s="149"/>
      <c r="F32" s="149"/>
      <c r="G32" s="149"/>
      <c r="H32" s="163"/>
      <c r="I32" s="163" t="s">
        <v>86</v>
      </c>
      <c r="J32" s="34">
        <v>935</v>
      </c>
      <c r="K32" s="35" t="s">
        <v>44</v>
      </c>
      <c r="L32" s="35" t="s">
        <v>43</v>
      </c>
      <c r="M32" s="81" t="s">
        <v>98</v>
      </c>
      <c r="N32" s="37">
        <v>244</v>
      </c>
      <c r="O32" s="79">
        <f aca="true" t="shared" si="3" ref="O32:Q33">O35</f>
        <v>500</v>
      </c>
      <c r="P32" s="79">
        <f t="shared" si="3"/>
        <v>7.05</v>
      </c>
      <c r="Q32" s="79">
        <f t="shared" si="3"/>
        <v>7.05</v>
      </c>
      <c r="R32" s="80">
        <v>0</v>
      </c>
      <c r="S32" s="80">
        <f t="shared" si="0"/>
        <v>100</v>
      </c>
    </row>
    <row r="33" spans="3:19" ht="15">
      <c r="C33" s="149"/>
      <c r="D33" s="149"/>
      <c r="E33" s="149"/>
      <c r="F33" s="149"/>
      <c r="G33" s="149"/>
      <c r="H33" s="163"/>
      <c r="I33" s="163"/>
      <c r="J33" s="34">
        <v>935</v>
      </c>
      <c r="K33" s="35" t="s">
        <v>44</v>
      </c>
      <c r="L33" s="35" t="s">
        <v>43</v>
      </c>
      <c r="M33" s="81" t="s">
        <v>99</v>
      </c>
      <c r="N33" s="37">
        <v>244</v>
      </c>
      <c r="O33" s="79">
        <f t="shared" si="3"/>
        <v>0</v>
      </c>
      <c r="P33" s="79">
        <f t="shared" si="3"/>
        <v>721</v>
      </c>
      <c r="Q33" s="79">
        <f t="shared" si="3"/>
        <v>697.7</v>
      </c>
      <c r="R33" s="80">
        <v>0</v>
      </c>
      <c r="S33" s="80">
        <f t="shared" si="0"/>
        <v>96.76837725381415</v>
      </c>
    </row>
    <row r="34" spans="3:19" ht="15">
      <c r="C34" s="149"/>
      <c r="D34" s="149"/>
      <c r="E34" s="149"/>
      <c r="F34" s="149"/>
      <c r="G34" s="149"/>
      <c r="H34" s="163"/>
      <c r="I34" s="163"/>
      <c r="J34" s="34">
        <v>935</v>
      </c>
      <c r="K34" s="35" t="s">
        <v>44</v>
      </c>
      <c r="L34" s="35" t="s">
        <v>43</v>
      </c>
      <c r="M34" s="81" t="s">
        <v>119</v>
      </c>
      <c r="N34" s="37">
        <v>244</v>
      </c>
      <c r="O34" s="79">
        <v>0</v>
      </c>
      <c r="P34" s="79">
        <v>0</v>
      </c>
      <c r="Q34" s="79">
        <v>0</v>
      </c>
      <c r="R34" s="80">
        <v>0</v>
      </c>
      <c r="S34" s="80">
        <v>0</v>
      </c>
    </row>
    <row r="35" spans="3:19" ht="15">
      <c r="C35" s="149" t="s">
        <v>39</v>
      </c>
      <c r="D35" s="149"/>
      <c r="E35" s="149" t="s">
        <v>44</v>
      </c>
      <c r="F35" s="149" t="s">
        <v>56</v>
      </c>
      <c r="G35" s="149"/>
      <c r="H35" s="160" t="s">
        <v>57</v>
      </c>
      <c r="I35" s="163" t="s">
        <v>86</v>
      </c>
      <c r="J35" s="34">
        <v>935</v>
      </c>
      <c r="K35" s="38" t="s">
        <v>44</v>
      </c>
      <c r="L35" s="35" t="s">
        <v>43</v>
      </c>
      <c r="M35" s="81" t="s">
        <v>98</v>
      </c>
      <c r="N35" s="37">
        <v>244</v>
      </c>
      <c r="O35" s="79">
        <v>500</v>
      </c>
      <c r="P35" s="83">
        <v>7.05</v>
      </c>
      <c r="Q35" s="83">
        <v>7.05</v>
      </c>
      <c r="R35" s="80">
        <v>0</v>
      </c>
      <c r="S35" s="80">
        <f t="shared" si="0"/>
        <v>100</v>
      </c>
    </row>
    <row r="36" spans="3:19" ht="15">
      <c r="C36" s="149"/>
      <c r="D36" s="149"/>
      <c r="E36" s="149"/>
      <c r="F36" s="149"/>
      <c r="G36" s="149"/>
      <c r="H36" s="160"/>
      <c r="I36" s="163"/>
      <c r="J36" s="34">
        <v>935</v>
      </c>
      <c r="K36" s="38" t="s">
        <v>44</v>
      </c>
      <c r="L36" s="35" t="s">
        <v>43</v>
      </c>
      <c r="M36" s="81" t="s">
        <v>99</v>
      </c>
      <c r="N36" s="37">
        <v>244</v>
      </c>
      <c r="O36" s="143">
        <v>0</v>
      </c>
      <c r="P36" s="83">
        <v>721</v>
      </c>
      <c r="Q36" s="80">
        <v>697.7</v>
      </c>
      <c r="R36" s="80">
        <v>0</v>
      </c>
      <c r="S36" s="80">
        <f t="shared" si="0"/>
        <v>96.76837725381415</v>
      </c>
    </row>
    <row r="37" spans="3:19" ht="15">
      <c r="C37" s="149"/>
      <c r="D37" s="149"/>
      <c r="E37" s="149"/>
      <c r="F37" s="149"/>
      <c r="G37" s="149"/>
      <c r="H37" s="160"/>
      <c r="I37" s="163"/>
      <c r="J37" s="34">
        <v>935</v>
      </c>
      <c r="K37" s="38" t="s">
        <v>44</v>
      </c>
      <c r="L37" s="35" t="s">
        <v>43</v>
      </c>
      <c r="M37" s="81" t="s">
        <v>119</v>
      </c>
      <c r="N37" s="37">
        <v>244</v>
      </c>
      <c r="O37" s="143">
        <v>0</v>
      </c>
      <c r="P37" s="83">
        <v>0</v>
      </c>
      <c r="Q37" s="80">
        <v>0</v>
      </c>
      <c r="R37" s="80">
        <v>0</v>
      </c>
      <c r="S37" s="80">
        <v>0</v>
      </c>
    </row>
  </sheetData>
  <sheetProtection/>
  <mergeCells count="76">
    <mergeCell ref="I32:I34"/>
    <mergeCell ref="C35:C37"/>
    <mergeCell ref="D35:D37"/>
    <mergeCell ref="E35:E37"/>
    <mergeCell ref="F35:F37"/>
    <mergeCell ref="G35:G37"/>
    <mergeCell ref="H35:H37"/>
    <mergeCell ref="I35:I37"/>
    <mergeCell ref="C31:C34"/>
    <mergeCell ref="D31:D34"/>
    <mergeCell ref="R9:R10"/>
    <mergeCell ref="E31:E34"/>
    <mergeCell ref="F31:F34"/>
    <mergeCell ref="G31:G34"/>
    <mergeCell ref="H31:H34"/>
    <mergeCell ref="J9:J10"/>
    <mergeCell ref="K9:K10"/>
    <mergeCell ref="I12:I15"/>
    <mergeCell ref="I16:I17"/>
    <mergeCell ref="I21:I22"/>
    <mergeCell ref="J8:N8"/>
    <mergeCell ref="S9:S10"/>
    <mergeCell ref="C29:C30"/>
    <mergeCell ref="D29:D30"/>
    <mergeCell ref="E29:E30"/>
    <mergeCell ref="F29:F30"/>
    <mergeCell ref="G29:G30"/>
    <mergeCell ref="H29:H30"/>
    <mergeCell ref="I29:I30"/>
    <mergeCell ref="Q9:Q10"/>
    <mergeCell ref="C2:S2"/>
    <mergeCell ref="I19:I20"/>
    <mergeCell ref="F23:F24"/>
    <mergeCell ref="G23:G24"/>
    <mergeCell ref="H23:H24"/>
    <mergeCell ref="C23:C24"/>
    <mergeCell ref="D23:D24"/>
    <mergeCell ref="E23:E24"/>
    <mergeCell ref="N9:N10"/>
    <mergeCell ref="L9:L10"/>
    <mergeCell ref="C4:R4"/>
    <mergeCell ref="C6:P6"/>
    <mergeCell ref="M9:M10"/>
    <mergeCell ref="O9:O10"/>
    <mergeCell ref="P9:P10"/>
    <mergeCell ref="O8:Q8"/>
    <mergeCell ref="R8:S8"/>
    <mergeCell ref="C8:G9"/>
    <mergeCell ref="H8:H10"/>
    <mergeCell ref="I8:I10"/>
    <mergeCell ref="D18:D22"/>
    <mergeCell ref="E18:E22"/>
    <mergeCell ref="F18:F22"/>
    <mergeCell ref="G18:G22"/>
    <mergeCell ref="H18:H22"/>
    <mergeCell ref="D11:D17"/>
    <mergeCell ref="E11:E17"/>
    <mergeCell ref="F11:F17"/>
    <mergeCell ref="G11:G17"/>
    <mergeCell ref="H11:H17"/>
    <mergeCell ref="C11:C17"/>
    <mergeCell ref="I23:I24"/>
    <mergeCell ref="C25:C26"/>
    <mergeCell ref="D25:D26"/>
    <mergeCell ref="E25:E26"/>
    <mergeCell ref="F25:F26"/>
    <mergeCell ref="G25:G26"/>
    <mergeCell ref="H25:H26"/>
    <mergeCell ref="I25:I26"/>
    <mergeCell ref="C18:C22"/>
    <mergeCell ref="C27:C28"/>
    <mergeCell ref="D27:D28"/>
    <mergeCell ref="E27:E28"/>
    <mergeCell ref="F27:F28"/>
    <mergeCell ref="G27:G28"/>
    <mergeCell ref="H27:H28"/>
  </mergeCells>
  <printOptions/>
  <pageMargins left="0.3937007874015748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Z17"/>
  <sheetViews>
    <sheetView zoomScalePageLayoutView="0" workbookViewId="0" topLeftCell="A10">
      <selection activeCell="U4" sqref="U4"/>
    </sheetView>
  </sheetViews>
  <sheetFormatPr defaultColWidth="9.140625" defaultRowHeight="15"/>
  <cols>
    <col min="1" max="1" width="7.00390625" style="0" customWidth="1"/>
    <col min="2" max="2" width="8.57421875" style="0" customWidth="1"/>
    <col min="3" max="3" width="25.7109375" style="0" customWidth="1"/>
    <col min="4" max="4" width="20.00390625" style="0" customWidth="1"/>
    <col min="5" max="5" width="13.57421875" style="0" customWidth="1"/>
    <col min="6" max="6" width="13.00390625" style="0" customWidth="1"/>
    <col min="7" max="7" width="12.00390625" style="0" customWidth="1"/>
    <col min="8" max="8" width="4.7109375" style="0" hidden="1" customWidth="1"/>
    <col min="9" max="11" width="9.57421875" style="0" hidden="1" customWidth="1"/>
    <col min="12" max="12" width="12.57421875" style="0" hidden="1" customWidth="1"/>
    <col min="13" max="16" width="0" style="0" hidden="1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45.75" customHeight="1">
      <c r="A3" s="169" t="s">
        <v>249</v>
      </c>
      <c r="B3" s="169"/>
      <c r="C3" s="169"/>
      <c r="D3" s="169"/>
      <c r="E3" s="169"/>
      <c r="F3" s="169"/>
      <c r="G3" s="16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5.25" customHeight="1">
      <c r="A4" s="167" t="s">
        <v>242</v>
      </c>
      <c r="B4" s="167"/>
      <c r="C4" s="167"/>
      <c r="D4" s="167"/>
      <c r="E4" s="167"/>
      <c r="F4" s="167"/>
      <c r="G4" s="16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37.5" customHeight="1">
      <c r="A5" s="167" t="s">
        <v>111</v>
      </c>
      <c r="B5" s="167"/>
      <c r="C5" s="167"/>
      <c r="D5" s="167"/>
      <c r="E5" s="167"/>
      <c r="F5" s="167"/>
      <c r="G5" s="16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6" ht="37.5" customHeight="1">
      <c r="A6" s="165" t="s">
        <v>0</v>
      </c>
      <c r="B6" s="165"/>
      <c r="C6" s="165" t="s">
        <v>12</v>
      </c>
      <c r="D6" s="165" t="s">
        <v>13</v>
      </c>
      <c r="E6" s="165" t="s">
        <v>14</v>
      </c>
      <c r="F6" s="165"/>
      <c r="G6" s="165" t="s">
        <v>15</v>
      </c>
      <c r="H6" s="144"/>
      <c r="I6" s="144"/>
      <c r="J6" s="144"/>
      <c r="K6" s="144"/>
      <c r="L6" s="144"/>
      <c r="M6" s="144"/>
      <c r="N6" s="14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>
      <c r="A7" s="165"/>
      <c r="B7" s="165"/>
      <c r="C7" s="165"/>
      <c r="D7" s="165"/>
      <c r="E7" s="165" t="s">
        <v>16</v>
      </c>
      <c r="F7" s="165" t="s">
        <v>17</v>
      </c>
      <c r="G7" s="165"/>
      <c r="H7" s="144"/>
      <c r="I7" s="144"/>
      <c r="J7" s="144"/>
      <c r="K7" s="144"/>
      <c r="L7" s="144"/>
      <c r="M7" s="144"/>
      <c r="N7" s="14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7.5" customHeight="1">
      <c r="A8" s="1" t="s">
        <v>8</v>
      </c>
      <c r="B8" s="1" t="s">
        <v>9</v>
      </c>
      <c r="C8" s="165"/>
      <c r="D8" s="165"/>
      <c r="E8" s="165"/>
      <c r="F8" s="165"/>
      <c r="G8" s="165"/>
      <c r="H8" s="144"/>
      <c r="I8" s="144"/>
      <c r="J8" s="144"/>
      <c r="K8" s="144"/>
      <c r="L8" s="144"/>
      <c r="M8" s="144"/>
      <c r="N8" s="14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7.5" customHeight="1">
      <c r="A9" s="166" t="s">
        <v>39</v>
      </c>
      <c r="B9" s="170"/>
      <c r="C9" s="171" t="s">
        <v>203</v>
      </c>
      <c r="D9" s="95" t="s">
        <v>18</v>
      </c>
      <c r="E9" s="57">
        <f>E10+E17</f>
        <v>2410.1000000000004</v>
      </c>
      <c r="F9" s="57">
        <f>F10+F17</f>
        <v>2363.5</v>
      </c>
      <c r="G9" s="25">
        <f>(F9/E9)*100</f>
        <v>98.0664702709431</v>
      </c>
      <c r="H9" s="144"/>
      <c r="I9" s="144"/>
      <c r="J9" s="144"/>
      <c r="K9" s="144"/>
      <c r="L9" s="144"/>
      <c r="M9" s="144"/>
      <c r="N9" s="14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2.5" customHeight="1">
      <c r="A10" s="166"/>
      <c r="B10" s="170"/>
      <c r="C10" s="171"/>
      <c r="D10" s="96" t="s">
        <v>19</v>
      </c>
      <c r="E10" s="57">
        <f>E12+E13</f>
        <v>2410.1000000000004</v>
      </c>
      <c r="F10" s="57">
        <f>F12+F13</f>
        <v>2363.5</v>
      </c>
      <c r="G10" s="25">
        <f>(F10/E10)*100</f>
        <v>98.0664702709431</v>
      </c>
      <c r="H10" s="42"/>
      <c r="I10" s="42"/>
      <c r="J10" s="42"/>
      <c r="K10" s="42"/>
      <c r="L10" s="42"/>
      <c r="M10" s="42"/>
      <c r="N10" s="4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14" ht="30.75" customHeight="1">
      <c r="A11" s="166"/>
      <c r="B11" s="170"/>
      <c r="C11" s="171"/>
      <c r="D11" s="97" t="s">
        <v>20</v>
      </c>
      <c r="E11" s="57"/>
      <c r="F11" s="57"/>
      <c r="G11" s="25"/>
      <c r="H11" s="168"/>
      <c r="I11" s="168"/>
      <c r="J11" s="168"/>
      <c r="K11" s="168"/>
      <c r="L11" s="168"/>
      <c r="M11" s="168"/>
      <c r="N11" s="168"/>
    </row>
    <row r="12" spans="1:7" ht="36">
      <c r="A12" s="166"/>
      <c r="B12" s="170"/>
      <c r="C12" s="171"/>
      <c r="D12" s="96" t="s">
        <v>21</v>
      </c>
      <c r="E12" s="57">
        <f>'[1]форма 1'!P11+'[1]форма 1'!P12+'[1]форма 1'!P13+'[1]форма 1'!P16</f>
        <v>1398.1000000000001</v>
      </c>
      <c r="F12" s="57">
        <f>'[1]форма 1'!Q11+'[1]форма 1'!Q12+'[1]форма 1'!Q13+'[1]форма 1'!Q16</f>
        <v>1374.8000000000002</v>
      </c>
      <c r="G12" s="25">
        <f>(F12/E12)*100</f>
        <v>98.33345254273658</v>
      </c>
    </row>
    <row r="13" spans="1:7" ht="24">
      <c r="A13" s="166"/>
      <c r="B13" s="170"/>
      <c r="C13" s="171"/>
      <c r="D13" s="96" t="s">
        <v>22</v>
      </c>
      <c r="E13" s="57">
        <f>'[1]форма 1'!P14+'[1]форма 1'!P15</f>
        <v>1012</v>
      </c>
      <c r="F13" s="57">
        <f>'[1]форма 1'!Q14+'[1]форма 1'!Q15</f>
        <v>988.7</v>
      </c>
      <c r="G13" s="25">
        <f>(F13/E13)*100</f>
        <v>97.69762845849803</v>
      </c>
    </row>
    <row r="14" spans="1:7" ht="24">
      <c r="A14" s="166"/>
      <c r="B14" s="170"/>
      <c r="C14" s="171"/>
      <c r="D14" s="96" t="s">
        <v>23</v>
      </c>
      <c r="E14" s="57">
        <v>0</v>
      </c>
      <c r="F14" s="57">
        <v>0</v>
      </c>
      <c r="G14" s="25">
        <v>0</v>
      </c>
    </row>
    <row r="15" spans="1:7" ht="60">
      <c r="A15" s="166"/>
      <c r="B15" s="170"/>
      <c r="C15" s="171"/>
      <c r="D15" s="96" t="s">
        <v>24</v>
      </c>
      <c r="E15" s="57">
        <v>0</v>
      </c>
      <c r="F15" s="57">
        <v>0</v>
      </c>
      <c r="G15" s="25">
        <v>0</v>
      </c>
    </row>
    <row r="16" spans="1:7" ht="48">
      <c r="A16" s="166"/>
      <c r="B16" s="170"/>
      <c r="C16" s="171"/>
      <c r="D16" s="96" t="s">
        <v>25</v>
      </c>
      <c r="E16" s="57">
        <v>0</v>
      </c>
      <c r="F16" s="57">
        <v>0</v>
      </c>
      <c r="G16" s="25">
        <v>0</v>
      </c>
    </row>
    <row r="17" spans="1:7" ht="15">
      <c r="A17" s="166"/>
      <c r="B17" s="170"/>
      <c r="C17" s="171"/>
      <c r="D17" s="96" t="s">
        <v>55</v>
      </c>
      <c r="E17" s="57"/>
      <c r="F17" s="57"/>
      <c r="G17" s="25">
        <v>0</v>
      </c>
    </row>
  </sheetData>
  <sheetProtection/>
  <mergeCells count="14">
    <mergeCell ref="A4:G4"/>
    <mergeCell ref="A5:G5"/>
    <mergeCell ref="H11:N11"/>
    <mergeCell ref="A3:G3"/>
    <mergeCell ref="B9:B17"/>
    <mergeCell ref="C9:C17"/>
    <mergeCell ref="A6:B7"/>
    <mergeCell ref="C6:C8"/>
    <mergeCell ref="D6:D8"/>
    <mergeCell ref="E6:F6"/>
    <mergeCell ref="G6:G8"/>
    <mergeCell ref="E7:E8"/>
    <mergeCell ref="F7:F8"/>
    <mergeCell ref="A9:A17"/>
  </mergeCells>
  <hyperlinks>
    <hyperlink ref="A3" r:id="rId1" display="consultantplus://offline/ref=81C534AC1618B38338B7138DDEB14344F59B417381706259B468524054C32ECBB30FCA5546109B5D4A4FB16DK3O"/>
  </hyperlinks>
  <printOptions horizontalCentered="1"/>
  <pageMargins left="0.7874015748031497" right="0" top="0" bottom="0" header="0" footer="0"/>
  <pageSetup horizontalDpi="600" verticalDpi="600" orientation="landscape" paperSize="9" scale="10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"/>
  <sheetViews>
    <sheetView zoomScalePageLayoutView="0" workbookViewId="0" topLeftCell="A1">
      <selection activeCell="D25" sqref="D25"/>
    </sheetView>
  </sheetViews>
  <sheetFormatPr defaultColWidth="9.140625" defaultRowHeight="15"/>
  <cols>
    <col min="3" max="3" width="17.00390625" style="0" customWidth="1"/>
    <col min="4" max="4" width="21.8515625" style="0" customWidth="1"/>
    <col min="5" max="5" width="22.28125" style="0" customWidth="1"/>
    <col min="7" max="7" width="15.28125" style="0" customWidth="1"/>
    <col min="8" max="8" width="12.140625" style="0" customWidth="1"/>
    <col min="9" max="9" width="12.421875" style="0" customWidth="1"/>
    <col min="10" max="10" width="12.28125" style="0" customWidth="1"/>
    <col min="11" max="11" width="14.00390625" style="0" hidden="1" customWidth="1"/>
  </cols>
  <sheetData>
    <row r="1" spans="1:12" ht="44.25" customHeight="1">
      <c r="A1" s="173" t="s">
        <v>30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4"/>
    </row>
    <row r="2" spans="1:9" ht="54" customHeight="1">
      <c r="A2" s="172" t="s">
        <v>89</v>
      </c>
      <c r="B2" s="172"/>
      <c r="C2" s="172"/>
      <c r="D2" s="172"/>
      <c r="E2" s="172"/>
      <c r="F2" s="172"/>
      <c r="G2" s="172"/>
      <c r="H2" s="172"/>
      <c r="I2" s="172"/>
    </row>
  </sheetData>
  <sheetProtection/>
  <mergeCells count="2">
    <mergeCell ref="A2:I2"/>
    <mergeCell ref="A1:K1"/>
  </mergeCells>
  <hyperlinks>
    <hyperlink ref="A1" r:id="rId1" display="consultantplus://offline/ref=81C534AC1618B38338B7138DDEB14344F59B417381706259B468524054C32ECBB30FCA5546109B5D4A4FB36DK0O"/>
  </hyperlink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8"/>
  <sheetViews>
    <sheetView view="pageBreakPreview" zoomScale="65" zoomScaleNormal="85" zoomScaleSheetLayoutView="65" zoomScalePageLayoutView="0" workbookViewId="0" topLeftCell="A34">
      <selection activeCell="J17" sqref="J17:J21"/>
    </sheetView>
  </sheetViews>
  <sheetFormatPr defaultColWidth="9.140625" defaultRowHeight="15"/>
  <cols>
    <col min="1" max="1" width="4.28125" style="90" customWidth="1"/>
    <col min="2" max="4" width="4.28125" style="62" customWidth="1"/>
    <col min="5" max="5" width="43.00390625" style="62" customWidth="1"/>
    <col min="6" max="6" width="27.140625" style="62" customWidth="1"/>
    <col min="7" max="7" width="25.140625" style="91" customWidth="1"/>
    <col min="8" max="8" width="39.421875" style="62" customWidth="1"/>
    <col min="9" max="9" width="46.421875" style="62" customWidth="1"/>
    <col min="10" max="10" width="46.7109375" style="62" customWidth="1"/>
    <col min="11" max="11" width="16.8515625" style="62" customWidth="1"/>
    <col min="12" max="12" width="9.140625" style="62" customWidth="1"/>
    <col min="13" max="14" width="8.8515625" style="62" customWidth="1"/>
    <col min="15" max="16384" width="9.140625" style="62" customWidth="1"/>
  </cols>
  <sheetData>
    <row r="1" spans="1:11" ht="15">
      <c r="A1" s="86"/>
      <c r="B1" s="58"/>
      <c r="C1" s="58"/>
      <c r="D1" s="58"/>
      <c r="E1" s="58"/>
      <c r="F1" s="58"/>
      <c r="G1" s="87"/>
      <c r="H1" s="58"/>
      <c r="I1" s="58"/>
      <c r="J1" s="58"/>
      <c r="K1" s="58"/>
    </row>
    <row r="2" spans="1:17" ht="39" customHeight="1">
      <c r="A2" s="174" t="s">
        <v>26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58"/>
      <c r="M2" s="58"/>
      <c r="N2" s="58"/>
      <c r="O2" s="58"/>
      <c r="P2" s="58"/>
      <c r="Q2" s="58"/>
    </row>
    <row r="3" spans="1:17" ht="39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58"/>
      <c r="M3" s="58"/>
      <c r="N3" s="58"/>
      <c r="O3" s="58"/>
      <c r="P3" s="58"/>
      <c r="Q3" s="58"/>
    </row>
    <row r="4" spans="1:17" ht="39" customHeight="1">
      <c r="A4" s="182" t="s">
        <v>123</v>
      </c>
      <c r="B4" s="182"/>
      <c r="C4" s="182"/>
      <c r="D4" s="182"/>
      <c r="E4" s="182"/>
      <c r="F4" s="182"/>
      <c r="G4" s="182"/>
      <c r="H4" s="182"/>
      <c r="I4" s="182"/>
      <c r="J4" s="182"/>
      <c r="K4" s="88"/>
      <c r="L4" s="58"/>
      <c r="M4" s="58"/>
      <c r="N4" s="58"/>
      <c r="O4" s="58"/>
      <c r="P4" s="58"/>
      <c r="Q4" s="58"/>
    </row>
    <row r="5" spans="1:17" ht="39" customHeight="1">
      <c r="A5" s="183" t="s">
        <v>111</v>
      </c>
      <c r="B5" s="183"/>
      <c r="C5" s="183"/>
      <c r="D5" s="183"/>
      <c r="E5" s="183"/>
      <c r="F5" s="183"/>
      <c r="G5" s="183"/>
      <c r="H5" s="183"/>
      <c r="I5" s="183"/>
      <c r="J5" s="88"/>
      <c r="K5" s="88"/>
      <c r="L5" s="58"/>
      <c r="M5" s="58"/>
      <c r="N5" s="58"/>
      <c r="O5" s="58"/>
      <c r="P5" s="58"/>
      <c r="Q5" s="58"/>
    </row>
    <row r="6" spans="1:17" ht="39" customHeight="1">
      <c r="A6" s="184" t="s">
        <v>27</v>
      </c>
      <c r="B6" s="184"/>
      <c r="C6" s="184"/>
      <c r="D6" s="184"/>
      <c r="E6" s="184" t="s">
        <v>124</v>
      </c>
      <c r="F6" s="184" t="s">
        <v>125</v>
      </c>
      <c r="G6" s="184" t="s">
        <v>126</v>
      </c>
      <c r="H6" s="184" t="s">
        <v>28</v>
      </c>
      <c r="I6" s="184" t="s">
        <v>29</v>
      </c>
      <c r="J6" s="185" t="s">
        <v>189</v>
      </c>
      <c r="K6" s="88"/>
      <c r="L6" s="58"/>
      <c r="M6" s="58"/>
      <c r="N6" s="58"/>
      <c r="O6" s="58"/>
      <c r="P6" s="58"/>
      <c r="Q6" s="58"/>
    </row>
    <row r="7" spans="1:17" ht="39" customHeight="1">
      <c r="A7" s="100" t="s">
        <v>8</v>
      </c>
      <c r="B7" s="100" t="s">
        <v>9</v>
      </c>
      <c r="C7" s="100" t="s">
        <v>10</v>
      </c>
      <c r="D7" s="100" t="s">
        <v>11</v>
      </c>
      <c r="E7" s="184"/>
      <c r="F7" s="184"/>
      <c r="G7" s="184"/>
      <c r="H7" s="184"/>
      <c r="I7" s="184"/>
      <c r="J7" s="186"/>
      <c r="K7" s="88"/>
      <c r="L7" s="58"/>
      <c r="M7" s="58"/>
      <c r="N7" s="58"/>
      <c r="O7" s="58"/>
      <c r="P7" s="58"/>
      <c r="Q7" s="58"/>
    </row>
    <row r="8" spans="1:17" ht="39" customHeight="1">
      <c r="A8" s="101" t="s">
        <v>39</v>
      </c>
      <c r="B8" s="102"/>
      <c r="C8" s="103" t="s">
        <v>40</v>
      </c>
      <c r="D8" s="104"/>
      <c r="E8" s="105" t="s">
        <v>41</v>
      </c>
      <c r="F8" s="106"/>
      <c r="G8" s="106"/>
      <c r="H8" s="102"/>
      <c r="I8" s="107"/>
      <c r="J8" s="118"/>
      <c r="K8" s="88"/>
      <c r="L8" s="58"/>
      <c r="M8" s="58"/>
      <c r="N8" s="58"/>
      <c r="O8" s="58"/>
      <c r="P8" s="58"/>
      <c r="Q8" s="58"/>
    </row>
    <row r="9" spans="1:17" ht="129.75" customHeight="1">
      <c r="A9" s="108" t="s">
        <v>39</v>
      </c>
      <c r="B9" s="109"/>
      <c r="C9" s="110" t="s">
        <v>40</v>
      </c>
      <c r="D9" s="111">
        <v>1</v>
      </c>
      <c r="E9" s="112" t="s">
        <v>62</v>
      </c>
      <c r="F9" s="100" t="s">
        <v>86</v>
      </c>
      <c r="G9" s="100" t="s">
        <v>127</v>
      </c>
      <c r="H9" s="112" t="s">
        <v>128</v>
      </c>
      <c r="I9" s="44" t="s">
        <v>190</v>
      </c>
      <c r="J9" s="73" t="s">
        <v>54</v>
      </c>
      <c r="K9" s="88"/>
      <c r="L9" s="58"/>
      <c r="M9" s="58"/>
      <c r="N9" s="58"/>
      <c r="O9" s="58"/>
      <c r="P9" s="58"/>
      <c r="Q9" s="58"/>
    </row>
    <row r="10" spans="1:17" ht="76.5">
      <c r="A10" s="108" t="s">
        <v>39</v>
      </c>
      <c r="B10" s="109"/>
      <c r="C10" s="110" t="s">
        <v>40</v>
      </c>
      <c r="D10" s="111">
        <f aca="true" t="shared" si="0" ref="D10:D15">D9+1</f>
        <v>2</v>
      </c>
      <c r="E10" s="112" t="s">
        <v>129</v>
      </c>
      <c r="F10" s="100" t="s">
        <v>130</v>
      </c>
      <c r="G10" s="100" t="s">
        <v>127</v>
      </c>
      <c r="H10" s="112" t="s">
        <v>131</v>
      </c>
      <c r="I10" s="44" t="s">
        <v>191</v>
      </c>
      <c r="J10" s="73" t="s">
        <v>54</v>
      </c>
      <c r="K10" s="89"/>
      <c r="L10" s="58"/>
      <c r="M10" s="58"/>
      <c r="N10" s="58"/>
      <c r="O10" s="58"/>
      <c r="P10" s="58"/>
      <c r="Q10" s="58"/>
    </row>
    <row r="11" spans="1:10" ht="84">
      <c r="A11" s="108" t="s">
        <v>39</v>
      </c>
      <c r="B11" s="109"/>
      <c r="C11" s="110" t="s">
        <v>40</v>
      </c>
      <c r="D11" s="111">
        <f t="shared" si="0"/>
        <v>3</v>
      </c>
      <c r="E11" s="112" t="s">
        <v>132</v>
      </c>
      <c r="F11" s="100" t="s">
        <v>130</v>
      </c>
      <c r="G11" s="100" t="s">
        <v>127</v>
      </c>
      <c r="H11" s="112" t="s">
        <v>133</v>
      </c>
      <c r="I11" s="73" t="s">
        <v>192</v>
      </c>
      <c r="J11" s="73" t="s">
        <v>52</v>
      </c>
    </row>
    <row r="12" spans="1:10" ht="70.5" customHeight="1">
      <c r="A12" s="108" t="s">
        <v>39</v>
      </c>
      <c r="B12" s="109"/>
      <c r="C12" s="110" t="s">
        <v>40</v>
      </c>
      <c r="D12" s="111">
        <f t="shared" si="0"/>
        <v>4</v>
      </c>
      <c r="E12" s="112" t="s">
        <v>134</v>
      </c>
      <c r="F12" s="100" t="s">
        <v>86</v>
      </c>
      <c r="G12" s="100" t="s">
        <v>127</v>
      </c>
      <c r="H12" s="112" t="s">
        <v>135</v>
      </c>
      <c r="I12" s="56" t="s">
        <v>107</v>
      </c>
      <c r="J12" s="73" t="s">
        <v>52</v>
      </c>
    </row>
    <row r="13" spans="1:10" ht="127.5">
      <c r="A13" s="108" t="s">
        <v>39</v>
      </c>
      <c r="B13" s="109"/>
      <c r="C13" s="110" t="s">
        <v>40</v>
      </c>
      <c r="D13" s="111">
        <f t="shared" si="0"/>
        <v>5</v>
      </c>
      <c r="E13" s="112" t="s">
        <v>136</v>
      </c>
      <c r="F13" s="100" t="s">
        <v>86</v>
      </c>
      <c r="G13" s="100" t="s">
        <v>127</v>
      </c>
      <c r="H13" s="112" t="s">
        <v>137</v>
      </c>
      <c r="I13" s="113" t="s">
        <v>193</v>
      </c>
      <c r="J13" s="36" t="s">
        <v>106</v>
      </c>
    </row>
    <row r="14" spans="1:10" ht="178.5">
      <c r="A14" s="108" t="s">
        <v>39</v>
      </c>
      <c r="B14" s="109"/>
      <c r="C14" s="110" t="s">
        <v>40</v>
      </c>
      <c r="D14" s="111">
        <f t="shared" si="0"/>
        <v>6</v>
      </c>
      <c r="E14" s="112" t="s">
        <v>138</v>
      </c>
      <c r="F14" s="100" t="s">
        <v>139</v>
      </c>
      <c r="G14" s="100" t="s">
        <v>127</v>
      </c>
      <c r="H14" s="112" t="s">
        <v>140</v>
      </c>
      <c r="I14" s="113" t="s">
        <v>194</v>
      </c>
      <c r="J14" s="36" t="s">
        <v>106</v>
      </c>
    </row>
    <row r="15" spans="1:10" ht="153">
      <c r="A15" s="108" t="s">
        <v>39</v>
      </c>
      <c r="B15" s="109"/>
      <c r="C15" s="110" t="s">
        <v>40</v>
      </c>
      <c r="D15" s="111">
        <f t="shared" si="0"/>
        <v>7</v>
      </c>
      <c r="E15" s="119" t="s">
        <v>141</v>
      </c>
      <c r="F15" s="100" t="s">
        <v>142</v>
      </c>
      <c r="G15" s="100" t="s">
        <v>127</v>
      </c>
      <c r="H15" s="100" t="s">
        <v>143</v>
      </c>
      <c r="I15" s="100" t="s">
        <v>195</v>
      </c>
      <c r="J15" s="36" t="s">
        <v>106</v>
      </c>
    </row>
    <row r="16" spans="1:10" ht="84">
      <c r="A16" s="101" t="s">
        <v>39</v>
      </c>
      <c r="B16" s="102"/>
      <c r="C16" s="103" t="s">
        <v>45</v>
      </c>
      <c r="D16" s="104"/>
      <c r="E16" s="105" t="s">
        <v>144</v>
      </c>
      <c r="F16" s="106"/>
      <c r="G16" s="106"/>
      <c r="H16" s="114" t="s">
        <v>145</v>
      </c>
      <c r="I16" s="107"/>
      <c r="J16" s="120"/>
    </row>
    <row r="17" spans="1:11" ht="76.5">
      <c r="A17" s="108" t="s">
        <v>39</v>
      </c>
      <c r="B17" s="109"/>
      <c r="C17" s="110" t="s">
        <v>45</v>
      </c>
      <c r="D17" s="111">
        <v>1</v>
      </c>
      <c r="E17" s="112" t="s">
        <v>146</v>
      </c>
      <c r="F17" s="100" t="s">
        <v>130</v>
      </c>
      <c r="G17" s="100" t="s">
        <v>127</v>
      </c>
      <c r="H17" s="112" t="s">
        <v>147</v>
      </c>
      <c r="I17" s="115" t="s">
        <v>148</v>
      </c>
      <c r="J17" s="187" t="s">
        <v>196</v>
      </c>
      <c r="K17" s="190" t="s">
        <v>108</v>
      </c>
    </row>
    <row r="18" spans="1:11" ht="76.5">
      <c r="A18" s="108" t="s">
        <v>39</v>
      </c>
      <c r="B18" s="109"/>
      <c r="C18" s="110" t="s">
        <v>45</v>
      </c>
      <c r="D18" s="111">
        <f>D17+1</f>
        <v>2</v>
      </c>
      <c r="E18" s="112" t="s">
        <v>149</v>
      </c>
      <c r="F18" s="100" t="s">
        <v>130</v>
      </c>
      <c r="G18" s="100" t="s">
        <v>127</v>
      </c>
      <c r="H18" s="112" t="s">
        <v>150</v>
      </c>
      <c r="I18" s="115" t="s">
        <v>151</v>
      </c>
      <c r="J18" s="188"/>
      <c r="K18" s="190"/>
    </row>
    <row r="19" spans="1:11" ht="76.5">
      <c r="A19" s="108" t="s">
        <v>39</v>
      </c>
      <c r="B19" s="109"/>
      <c r="C19" s="110" t="s">
        <v>45</v>
      </c>
      <c r="D19" s="111">
        <f>D18+1</f>
        <v>3</v>
      </c>
      <c r="E19" s="112" t="s">
        <v>152</v>
      </c>
      <c r="F19" s="100" t="s">
        <v>130</v>
      </c>
      <c r="G19" s="100" t="s">
        <v>127</v>
      </c>
      <c r="H19" s="112" t="s">
        <v>150</v>
      </c>
      <c r="I19" s="115" t="s">
        <v>153</v>
      </c>
      <c r="J19" s="188"/>
      <c r="K19" s="190"/>
    </row>
    <row r="20" spans="1:11" ht="76.5">
      <c r="A20" s="108" t="s">
        <v>39</v>
      </c>
      <c r="B20" s="109"/>
      <c r="C20" s="110" t="s">
        <v>45</v>
      </c>
      <c r="D20" s="111">
        <f>D19+1</f>
        <v>4</v>
      </c>
      <c r="E20" s="112" t="s">
        <v>154</v>
      </c>
      <c r="F20" s="100" t="s">
        <v>130</v>
      </c>
      <c r="G20" s="100" t="s">
        <v>127</v>
      </c>
      <c r="H20" s="112" t="s">
        <v>150</v>
      </c>
      <c r="I20" s="115" t="s">
        <v>155</v>
      </c>
      <c r="J20" s="188"/>
      <c r="K20" s="190"/>
    </row>
    <row r="21" spans="1:11" ht="76.5">
      <c r="A21" s="108" t="s">
        <v>39</v>
      </c>
      <c r="B21" s="109"/>
      <c r="C21" s="110" t="s">
        <v>45</v>
      </c>
      <c r="D21" s="111">
        <f>D20+1</f>
        <v>5</v>
      </c>
      <c r="E21" s="112" t="s">
        <v>156</v>
      </c>
      <c r="F21" s="100" t="s">
        <v>130</v>
      </c>
      <c r="G21" s="100" t="s">
        <v>127</v>
      </c>
      <c r="H21" s="112" t="s">
        <v>150</v>
      </c>
      <c r="I21" s="115" t="s">
        <v>153</v>
      </c>
      <c r="J21" s="189"/>
      <c r="K21" s="190"/>
    </row>
    <row r="22" spans="1:11" ht="51">
      <c r="A22" s="101" t="s">
        <v>39</v>
      </c>
      <c r="B22" s="102"/>
      <c r="C22" s="103" t="s">
        <v>43</v>
      </c>
      <c r="D22" s="104"/>
      <c r="E22" s="105" t="s">
        <v>157</v>
      </c>
      <c r="F22" s="106"/>
      <c r="G22" s="106"/>
      <c r="H22" s="114" t="s">
        <v>158</v>
      </c>
      <c r="I22" s="116"/>
      <c r="J22" s="120"/>
      <c r="K22" s="121"/>
    </row>
    <row r="23" spans="1:11" ht="51">
      <c r="A23" s="108" t="s">
        <v>39</v>
      </c>
      <c r="B23" s="109"/>
      <c r="C23" s="110" t="s">
        <v>43</v>
      </c>
      <c r="D23" s="111">
        <v>1</v>
      </c>
      <c r="E23" s="112" t="s">
        <v>159</v>
      </c>
      <c r="F23" s="94" t="s">
        <v>86</v>
      </c>
      <c r="G23" s="100" t="s">
        <v>127</v>
      </c>
      <c r="H23" s="112" t="s">
        <v>160</v>
      </c>
      <c r="I23" s="191" t="s">
        <v>165</v>
      </c>
      <c r="J23" s="187" t="s">
        <v>197</v>
      </c>
      <c r="K23" s="193" t="s">
        <v>84</v>
      </c>
    </row>
    <row r="24" spans="1:11" ht="98.25" customHeight="1">
      <c r="A24" s="108" t="s">
        <v>39</v>
      </c>
      <c r="B24" s="109"/>
      <c r="C24" s="110" t="s">
        <v>43</v>
      </c>
      <c r="D24" s="111">
        <f>D23+1</f>
        <v>2</v>
      </c>
      <c r="E24" s="112" t="s">
        <v>161</v>
      </c>
      <c r="F24" s="94" t="s">
        <v>86</v>
      </c>
      <c r="G24" s="100" t="s">
        <v>127</v>
      </c>
      <c r="H24" s="112" t="s">
        <v>162</v>
      </c>
      <c r="I24" s="192"/>
      <c r="J24" s="189"/>
      <c r="K24" s="193"/>
    </row>
    <row r="25" spans="1:11" ht="115.5" customHeight="1">
      <c r="A25" s="108" t="s">
        <v>39</v>
      </c>
      <c r="B25" s="109"/>
      <c r="C25" s="110" t="s">
        <v>43</v>
      </c>
      <c r="D25" s="111">
        <f>D24+1</f>
        <v>3</v>
      </c>
      <c r="E25" s="112" t="s">
        <v>163</v>
      </c>
      <c r="F25" s="94" t="s">
        <v>86</v>
      </c>
      <c r="G25" s="100" t="s">
        <v>127</v>
      </c>
      <c r="H25" s="112" t="s">
        <v>164</v>
      </c>
      <c r="I25" s="115" t="s">
        <v>165</v>
      </c>
      <c r="J25" s="92" t="s">
        <v>198</v>
      </c>
      <c r="K25" s="122" t="s">
        <v>84</v>
      </c>
    </row>
    <row r="26" spans="1:11" ht="48">
      <c r="A26" s="101" t="s">
        <v>39</v>
      </c>
      <c r="B26" s="102"/>
      <c r="C26" s="103" t="s">
        <v>49</v>
      </c>
      <c r="D26" s="104"/>
      <c r="E26" s="105" t="s">
        <v>166</v>
      </c>
      <c r="F26" s="106"/>
      <c r="G26" s="106"/>
      <c r="H26" s="114" t="s">
        <v>167</v>
      </c>
      <c r="I26" s="116"/>
      <c r="J26" s="124"/>
      <c r="K26" s="123"/>
    </row>
    <row r="27" spans="1:11" ht="115.5" customHeight="1">
      <c r="A27" s="108" t="s">
        <v>39</v>
      </c>
      <c r="B27" s="109"/>
      <c r="C27" s="110" t="s">
        <v>49</v>
      </c>
      <c r="D27" s="111">
        <v>1</v>
      </c>
      <c r="E27" s="112" t="s">
        <v>168</v>
      </c>
      <c r="F27" s="94" t="s">
        <v>86</v>
      </c>
      <c r="G27" s="100" t="s">
        <v>127</v>
      </c>
      <c r="H27" s="112" t="s">
        <v>169</v>
      </c>
      <c r="I27" s="115" t="s">
        <v>170</v>
      </c>
      <c r="J27" s="92" t="s">
        <v>200</v>
      </c>
      <c r="K27" s="175" t="s">
        <v>108</v>
      </c>
    </row>
    <row r="28" spans="1:11" ht="51">
      <c r="A28" s="108" t="s">
        <v>39</v>
      </c>
      <c r="B28" s="109"/>
      <c r="C28" s="110" t="s">
        <v>49</v>
      </c>
      <c r="D28" s="111">
        <f>D27+1</f>
        <v>2</v>
      </c>
      <c r="E28" s="112" t="s">
        <v>171</v>
      </c>
      <c r="F28" s="94" t="s">
        <v>86</v>
      </c>
      <c r="G28" s="100" t="s">
        <v>127</v>
      </c>
      <c r="H28" s="112" t="s">
        <v>169</v>
      </c>
      <c r="I28" s="117"/>
      <c r="J28" s="125" t="s">
        <v>199</v>
      </c>
      <c r="K28" s="175"/>
    </row>
    <row r="29" spans="1:11" ht="112.5">
      <c r="A29" s="101" t="s">
        <v>39</v>
      </c>
      <c r="B29" s="102"/>
      <c r="C29" s="103" t="s">
        <v>44</v>
      </c>
      <c r="D29" s="104"/>
      <c r="E29" s="105" t="s">
        <v>172</v>
      </c>
      <c r="F29" s="106"/>
      <c r="G29" s="106"/>
      <c r="H29" s="114" t="s">
        <v>173</v>
      </c>
      <c r="I29" s="116"/>
      <c r="J29" s="126"/>
      <c r="K29" s="127"/>
    </row>
    <row r="30" spans="1:11" ht="51">
      <c r="A30" s="108" t="s">
        <v>39</v>
      </c>
      <c r="B30" s="109"/>
      <c r="C30" s="110" t="s">
        <v>44</v>
      </c>
      <c r="D30" s="111">
        <v>1</v>
      </c>
      <c r="E30" s="112" t="s">
        <v>146</v>
      </c>
      <c r="F30" s="94" t="s">
        <v>86</v>
      </c>
      <c r="G30" s="100" t="s">
        <v>127</v>
      </c>
      <c r="H30" s="112" t="s">
        <v>174</v>
      </c>
      <c r="I30" s="115" t="s">
        <v>175</v>
      </c>
      <c r="J30" s="176" t="s">
        <v>201</v>
      </c>
      <c r="K30" s="179"/>
    </row>
    <row r="31" spans="1:11" ht="89.25">
      <c r="A31" s="108" t="s">
        <v>39</v>
      </c>
      <c r="B31" s="109"/>
      <c r="C31" s="110" t="s">
        <v>44</v>
      </c>
      <c r="D31" s="111">
        <f>D30+1</f>
        <v>2</v>
      </c>
      <c r="E31" s="112" t="s">
        <v>176</v>
      </c>
      <c r="F31" s="94" t="s">
        <v>86</v>
      </c>
      <c r="G31" s="100" t="s">
        <v>127</v>
      </c>
      <c r="H31" s="112" t="s">
        <v>177</v>
      </c>
      <c r="I31" s="115" t="s">
        <v>178</v>
      </c>
      <c r="J31" s="177"/>
      <c r="K31" s="180"/>
    </row>
    <row r="32" spans="1:11" ht="89.25">
      <c r="A32" s="108" t="s">
        <v>39</v>
      </c>
      <c r="B32" s="109"/>
      <c r="C32" s="110" t="s">
        <v>44</v>
      </c>
      <c r="D32" s="111">
        <f>D31+1</f>
        <v>3</v>
      </c>
      <c r="E32" s="112" t="s">
        <v>179</v>
      </c>
      <c r="F32" s="94" t="s">
        <v>86</v>
      </c>
      <c r="G32" s="100" t="s">
        <v>127</v>
      </c>
      <c r="H32" s="112" t="s">
        <v>177</v>
      </c>
      <c r="I32" s="115" t="s">
        <v>180</v>
      </c>
      <c r="J32" s="177"/>
      <c r="K32" s="180"/>
    </row>
    <row r="33" spans="1:11" ht="89.25">
      <c r="A33" s="108" t="s">
        <v>39</v>
      </c>
      <c r="B33" s="109"/>
      <c r="C33" s="110" t="s">
        <v>44</v>
      </c>
      <c r="D33" s="111">
        <f>D32+1</f>
        <v>4</v>
      </c>
      <c r="E33" s="112" t="s">
        <v>181</v>
      </c>
      <c r="F33" s="94" t="s">
        <v>86</v>
      </c>
      <c r="G33" s="100" t="s">
        <v>127</v>
      </c>
      <c r="H33" s="112" t="s">
        <v>177</v>
      </c>
      <c r="I33" s="115" t="s">
        <v>182</v>
      </c>
      <c r="J33" s="177"/>
      <c r="K33" s="180"/>
    </row>
    <row r="34" spans="1:11" ht="89.25">
      <c r="A34" s="108" t="s">
        <v>39</v>
      </c>
      <c r="B34" s="109"/>
      <c r="C34" s="110" t="s">
        <v>44</v>
      </c>
      <c r="D34" s="111">
        <f>D33+1</f>
        <v>5</v>
      </c>
      <c r="E34" s="112" t="s">
        <v>183</v>
      </c>
      <c r="F34" s="94" t="s">
        <v>86</v>
      </c>
      <c r="G34" s="100" t="s">
        <v>127</v>
      </c>
      <c r="H34" s="112" t="s">
        <v>177</v>
      </c>
      <c r="I34" s="115" t="s">
        <v>180</v>
      </c>
      <c r="J34" s="177"/>
      <c r="K34" s="180"/>
    </row>
    <row r="35" spans="1:11" ht="89.25">
      <c r="A35" s="108" t="s">
        <v>39</v>
      </c>
      <c r="B35" s="109"/>
      <c r="C35" s="110" t="s">
        <v>44</v>
      </c>
      <c r="D35" s="111">
        <v>6</v>
      </c>
      <c r="E35" s="112" t="s">
        <v>184</v>
      </c>
      <c r="F35" s="94" t="s">
        <v>86</v>
      </c>
      <c r="G35" s="100" t="s">
        <v>127</v>
      </c>
      <c r="H35" s="112" t="s">
        <v>177</v>
      </c>
      <c r="I35" s="115" t="s">
        <v>175</v>
      </c>
      <c r="J35" s="178"/>
      <c r="K35" s="180"/>
    </row>
    <row r="36" spans="1:11" ht="25.5">
      <c r="A36" s="101" t="s">
        <v>39</v>
      </c>
      <c r="B36" s="102"/>
      <c r="C36" s="103" t="s">
        <v>51</v>
      </c>
      <c r="D36" s="104"/>
      <c r="E36" s="105" t="s">
        <v>185</v>
      </c>
      <c r="F36" s="106"/>
      <c r="G36" s="106"/>
      <c r="H36" s="105"/>
      <c r="I36" s="107"/>
      <c r="J36" s="120"/>
      <c r="K36" s="121"/>
    </row>
    <row r="37" spans="1:10" ht="38.25">
      <c r="A37" s="108" t="s">
        <v>39</v>
      </c>
      <c r="B37" s="109"/>
      <c r="C37" s="110" t="s">
        <v>51</v>
      </c>
      <c r="D37" s="111">
        <v>1</v>
      </c>
      <c r="E37" s="112" t="s">
        <v>186</v>
      </c>
      <c r="F37" s="94" t="s">
        <v>86</v>
      </c>
      <c r="G37" s="100" t="s">
        <v>127</v>
      </c>
      <c r="H37" s="112" t="s">
        <v>187</v>
      </c>
      <c r="I37" s="113"/>
      <c r="J37" s="176" t="s">
        <v>202</v>
      </c>
    </row>
    <row r="38" spans="1:10" ht="184.5" customHeight="1">
      <c r="A38" s="108" t="s">
        <v>39</v>
      </c>
      <c r="B38" s="109"/>
      <c r="C38" s="110" t="s">
        <v>51</v>
      </c>
      <c r="D38" s="111">
        <f>D37+1</f>
        <v>2</v>
      </c>
      <c r="E38" s="112" t="s">
        <v>188</v>
      </c>
      <c r="F38" s="94" t="s">
        <v>86</v>
      </c>
      <c r="G38" s="100" t="s">
        <v>127</v>
      </c>
      <c r="H38" s="112" t="s">
        <v>187</v>
      </c>
      <c r="I38" s="113"/>
      <c r="J38" s="181"/>
    </row>
  </sheetData>
  <sheetProtection/>
  <mergeCells count="19">
    <mergeCell ref="I23:I24"/>
    <mergeCell ref="J23:J24"/>
    <mergeCell ref="K23:K24"/>
    <mergeCell ref="G6:G7"/>
    <mergeCell ref="H6:H7"/>
    <mergeCell ref="I6:I7"/>
    <mergeCell ref="J6:J7"/>
    <mergeCell ref="J17:J21"/>
    <mergeCell ref="K17:K21"/>
    <mergeCell ref="A2:K2"/>
    <mergeCell ref="K27:K28"/>
    <mergeCell ref="J30:J35"/>
    <mergeCell ref="K30:K35"/>
    <mergeCell ref="J37:J38"/>
    <mergeCell ref="A4:J4"/>
    <mergeCell ref="A5:I5"/>
    <mergeCell ref="A6:D6"/>
    <mergeCell ref="E6:E7"/>
    <mergeCell ref="F6:F7"/>
  </mergeCells>
  <hyperlinks>
    <hyperlink ref="A2" r:id="rId1" display="consultantplus://offline/ref=81C534AC1618B38338B7138DDEB14344F59B417381706259B468524054C32ECBB30FCA5546109B5D4A4FB16DK7O"/>
  </hyperlink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5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F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.421875" style="0" customWidth="1"/>
    <col min="3" max="3" width="21.8515625" style="0" customWidth="1"/>
    <col min="4" max="4" width="14.57421875" style="0" customWidth="1"/>
    <col min="6" max="6" width="36.7109375" style="0" customWidth="1"/>
  </cols>
  <sheetData>
    <row r="2" spans="2:6" ht="48" customHeight="1">
      <c r="B2" s="194" t="s">
        <v>251</v>
      </c>
      <c r="C2" s="194"/>
      <c r="D2" s="194"/>
      <c r="E2" s="194"/>
      <c r="F2" s="194"/>
    </row>
    <row r="3" spans="2:6" ht="35.25" customHeight="1">
      <c r="B3" s="195" t="s">
        <v>242</v>
      </c>
      <c r="C3" s="195"/>
      <c r="D3" s="195"/>
      <c r="E3" s="195"/>
      <c r="F3" s="195"/>
    </row>
    <row r="4" spans="2:6" ht="24.75" customHeight="1">
      <c r="B4" s="195" t="s">
        <v>111</v>
      </c>
      <c r="C4" s="195"/>
      <c r="D4" s="195"/>
      <c r="E4" s="195"/>
      <c r="F4" s="195"/>
    </row>
    <row r="5" spans="2:6" ht="27" customHeight="1">
      <c r="B5" s="40"/>
      <c r="C5" s="40"/>
      <c r="D5" s="40"/>
      <c r="E5" s="40"/>
      <c r="F5" s="40"/>
    </row>
    <row r="6" spans="2:6" ht="15">
      <c r="B6" s="5" t="s">
        <v>32</v>
      </c>
      <c r="C6" s="5" t="s">
        <v>63</v>
      </c>
      <c r="D6" s="5" t="s">
        <v>64</v>
      </c>
      <c r="E6" s="5" t="s">
        <v>65</v>
      </c>
      <c r="F6" s="5" t="s">
        <v>66</v>
      </c>
    </row>
    <row r="7" spans="2:6" ht="94.5" customHeight="1">
      <c r="B7" s="6">
        <v>1</v>
      </c>
      <c r="C7" s="5" t="s">
        <v>67</v>
      </c>
      <c r="D7" s="6" t="s">
        <v>252</v>
      </c>
      <c r="E7" s="6">
        <v>1709</v>
      </c>
      <c r="F7" s="7" t="s">
        <v>97</v>
      </c>
    </row>
  </sheetData>
  <sheetProtection/>
  <mergeCells count="3">
    <mergeCell ref="B2:F2"/>
    <mergeCell ref="B3:F3"/>
    <mergeCell ref="B4:F4"/>
  </mergeCells>
  <hyperlinks>
    <hyperlink ref="B2" r:id="rId1" display="consultantplus://offline/ref=81C534AC1618B38338B7138DDEB14344F59B417381706259B468524054C32ECBB30FCA5546109B5D4A4FBD6DK2O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K30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3.8515625" style="0" customWidth="1"/>
    <col min="2" max="2" width="7.57421875" style="0" customWidth="1"/>
    <col min="3" max="3" width="7.421875" style="0" customWidth="1"/>
    <col min="4" max="4" width="21.421875" style="0" customWidth="1"/>
    <col min="5" max="5" width="14.140625" style="0" customWidth="1"/>
    <col min="6" max="6" width="13.421875" style="0" customWidth="1"/>
    <col min="7" max="7" width="14.7109375" style="0" customWidth="1"/>
    <col min="8" max="8" width="13.00390625" style="0" customWidth="1"/>
    <col min="9" max="9" width="12.57421875" style="0" customWidth="1"/>
    <col min="10" max="10" width="14.8515625" style="0" customWidth="1"/>
    <col min="11" max="11" width="22.28125" style="0" customWidth="1"/>
  </cols>
  <sheetData>
    <row r="2" spans="2:11" ht="15.75">
      <c r="B2" s="197" t="s">
        <v>68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2:11" ht="15.75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1" ht="15.75">
      <c r="B4" s="199" t="s">
        <v>242</v>
      </c>
      <c r="C4" s="199"/>
      <c r="D4" s="199"/>
      <c r="E4" s="199"/>
      <c r="F4" s="199"/>
      <c r="G4" s="199"/>
      <c r="H4" s="199"/>
      <c r="I4" s="199"/>
      <c r="J4" s="199"/>
      <c r="K4" s="199"/>
    </row>
    <row r="5" spans="2:11" ht="15.75"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1" ht="15.75">
      <c r="B6" s="200" t="s">
        <v>111</v>
      </c>
      <c r="C6" s="201"/>
      <c r="D6" s="201"/>
      <c r="E6" s="201"/>
      <c r="F6" s="201"/>
      <c r="G6" s="201"/>
      <c r="H6" s="201"/>
      <c r="I6" s="201"/>
      <c r="J6" s="201"/>
      <c r="K6" s="201"/>
    </row>
    <row r="7" spans="2:11" ht="15.75">
      <c r="B7" s="13"/>
      <c r="C7" s="2"/>
      <c r="D7" s="2"/>
      <c r="E7" s="2"/>
      <c r="F7" s="2"/>
      <c r="G7" s="2"/>
      <c r="H7" s="2"/>
      <c r="I7" s="2"/>
      <c r="J7" s="2"/>
      <c r="K7" s="2"/>
    </row>
    <row r="8" spans="2:11" ht="84">
      <c r="B8" s="198" t="s">
        <v>27</v>
      </c>
      <c r="C8" s="198"/>
      <c r="D8" s="165" t="s">
        <v>69</v>
      </c>
      <c r="E8" s="165" t="s">
        <v>70</v>
      </c>
      <c r="F8" s="165" t="s">
        <v>71</v>
      </c>
      <c r="G8" s="12" t="s">
        <v>72</v>
      </c>
      <c r="H8" s="12" t="s">
        <v>73</v>
      </c>
      <c r="I8" s="12" t="s">
        <v>74</v>
      </c>
      <c r="J8" s="12" t="s">
        <v>75</v>
      </c>
      <c r="K8" s="12" t="s">
        <v>76</v>
      </c>
    </row>
    <row r="9" spans="2:11" ht="15">
      <c r="B9" s="12" t="s">
        <v>8</v>
      </c>
      <c r="C9" s="12" t="s">
        <v>9</v>
      </c>
      <c r="D9" s="165"/>
      <c r="E9" s="165"/>
      <c r="F9" s="165"/>
      <c r="G9" s="14"/>
      <c r="H9" s="14"/>
      <c r="I9" s="14"/>
      <c r="J9" s="14"/>
      <c r="K9" s="14"/>
    </row>
    <row r="10" spans="2:11" ht="1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</row>
    <row r="11" spans="2:11" ht="108">
      <c r="B11" s="26" t="s">
        <v>39</v>
      </c>
      <c r="C11" s="27"/>
      <c r="D11" s="15" t="s">
        <v>255</v>
      </c>
      <c r="E11" s="15" t="s">
        <v>112</v>
      </c>
      <c r="F11" s="28" t="s">
        <v>77</v>
      </c>
      <c r="G11" s="51">
        <f>ROUND(H11*K11,3)</f>
        <v>1.019</v>
      </c>
      <c r="H11" s="51">
        <v>0.999</v>
      </c>
      <c r="I11" s="51">
        <f>I24</f>
        <v>1</v>
      </c>
      <c r="J11" s="51">
        <f>ROUND(J24,3)</f>
        <v>0.98</v>
      </c>
      <c r="K11" s="51">
        <f>ROUND(I11/J11,3)</f>
        <v>1.02</v>
      </c>
    </row>
    <row r="12" spans="2:11" ht="15" hidden="1">
      <c r="B12" s="29"/>
      <c r="C12" s="30"/>
      <c r="D12" s="31"/>
      <c r="E12" s="31"/>
      <c r="F12" s="32"/>
      <c r="G12" s="85">
        <f>H12*K11</f>
        <v>1.0193173665838149</v>
      </c>
      <c r="H12" s="85">
        <f>'форма 5 новая '!M7</f>
        <v>0.9993307515527597</v>
      </c>
      <c r="I12" s="55"/>
      <c r="J12" s="55"/>
      <c r="K12" s="55"/>
    </row>
    <row r="13" spans="2:11" ht="15">
      <c r="B13" s="29"/>
      <c r="C13" s="30"/>
      <c r="D13" s="31"/>
      <c r="E13" s="31"/>
      <c r="F13" s="32"/>
      <c r="G13" s="33"/>
      <c r="H13" s="33"/>
      <c r="I13" s="33"/>
      <c r="J13" s="33"/>
      <c r="K13" s="33"/>
    </row>
    <row r="14" spans="2:11" ht="15">
      <c r="B14" s="29"/>
      <c r="C14" s="30"/>
      <c r="D14" s="31"/>
      <c r="E14" s="31"/>
      <c r="F14" s="32"/>
      <c r="G14" s="33"/>
      <c r="H14" s="33"/>
      <c r="I14" s="33"/>
      <c r="J14" s="33"/>
      <c r="K14" s="33"/>
    </row>
    <row r="15" spans="2:11" ht="15" hidden="1">
      <c r="B15" s="29"/>
      <c r="C15" s="30"/>
      <c r="D15" s="31"/>
      <c r="E15" s="31"/>
      <c r="F15" s="32"/>
      <c r="G15" s="33"/>
      <c r="H15" s="33"/>
      <c r="I15" s="33"/>
      <c r="J15" s="33"/>
      <c r="K15" s="33"/>
    </row>
    <row r="16" spans="2:11" ht="15" hidden="1">
      <c r="B16" s="29"/>
      <c r="C16" s="30"/>
      <c r="D16" s="31"/>
      <c r="E16" s="31"/>
      <c r="F16" s="32"/>
      <c r="I16" s="33"/>
      <c r="J16" s="33"/>
      <c r="K16" s="33"/>
    </row>
    <row r="17" spans="2:11" ht="15" hidden="1">
      <c r="B17" s="29"/>
      <c r="C17" s="30"/>
      <c r="D17" s="31"/>
      <c r="E17" s="31"/>
      <c r="F17" s="32"/>
      <c r="I17" s="196"/>
      <c r="J17" s="196"/>
      <c r="K17" s="33"/>
    </row>
    <row r="18" spans="2:11" ht="90.75" hidden="1">
      <c r="B18" s="29"/>
      <c r="C18" s="30"/>
      <c r="D18" s="31"/>
      <c r="E18" s="31"/>
      <c r="F18" s="32"/>
      <c r="G18" s="33"/>
      <c r="H18" s="33"/>
      <c r="I18" s="52" t="s">
        <v>114</v>
      </c>
      <c r="J18" s="53" t="s">
        <v>87</v>
      </c>
      <c r="K18" s="33"/>
    </row>
    <row r="19" spans="2:11" ht="84" hidden="1">
      <c r="B19" s="29"/>
      <c r="C19" s="30"/>
      <c r="D19" s="31"/>
      <c r="E19" s="31"/>
      <c r="F19" s="32"/>
      <c r="G19" s="33"/>
      <c r="H19" s="33"/>
      <c r="I19" s="33" t="s">
        <v>95</v>
      </c>
      <c r="J19" s="33"/>
      <c r="K19" s="33"/>
    </row>
    <row r="20" spans="2:11" ht="15" hidden="1">
      <c r="B20" s="29"/>
      <c r="C20" s="30"/>
      <c r="D20" s="31"/>
      <c r="E20" s="31"/>
      <c r="F20" s="32"/>
      <c r="G20" s="33"/>
      <c r="H20" s="33"/>
      <c r="I20" s="33"/>
      <c r="J20" s="33"/>
      <c r="K20" s="33"/>
    </row>
    <row r="21" ht="15" hidden="1"/>
    <row r="22" ht="39.75" customHeight="1" hidden="1"/>
    <row r="23" spans="8:11" ht="79.5" hidden="1">
      <c r="H23" s="16" t="s">
        <v>93</v>
      </c>
      <c r="I23" s="16" t="s">
        <v>83</v>
      </c>
      <c r="J23" s="16" t="s">
        <v>82</v>
      </c>
      <c r="K23" s="16" t="s">
        <v>90</v>
      </c>
    </row>
    <row r="24" spans="9:10" ht="15" hidden="1">
      <c r="I24" s="45">
        <f>6/6</f>
        <v>1</v>
      </c>
      <c r="J24" s="45">
        <v>0.98</v>
      </c>
    </row>
    <row r="25" ht="15" hidden="1"/>
    <row r="26" ht="15" hidden="1">
      <c r="H26" s="16"/>
    </row>
    <row r="27" ht="15" hidden="1">
      <c r="H27" s="45">
        <v>27.71</v>
      </c>
    </row>
    <row r="28" spans="6:8" ht="45" hidden="1">
      <c r="F28" s="18" t="s">
        <v>94</v>
      </c>
      <c r="G28" s="17">
        <f>0.912*1.051</f>
        <v>0.9585119999999999</v>
      </c>
      <c r="H28" s="17">
        <v>0.912</v>
      </c>
    </row>
    <row r="29" ht="15" hidden="1"/>
    <row r="30" ht="15" hidden="1">
      <c r="C30" s="45"/>
    </row>
    <row r="31" ht="15" hidden="1"/>
    <row r="32" ht="15" hidden="1"/>
  </sheetData>
  <sheetProtection/>
  <mergeCells count="8">
    <mergeCell ref="I17:J17"/>
    <mergeCell ref="B2:K2"/>
    <mergeCell ref="B8:C8"/>
    <mergeCell ref="D8:D9"/>
    <mergeCell ref="E8:E9"/>
    <mergeCell ref="F8:F9"/>
    <mergeCell ref="B4:K4"/>
    <mergeCell ref="B6:K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9"/>
  <sheetViews>
    <sheetView zoomScalePageLayoutView="0" workbookViewId="0" topLeftCell="A1">
      <selection activeCell="O4" sqref="O4:Q4"/>
    </sheetView>
  </sheetViews>
  <sheetFormatPr defaultColWidth="9.140625" defaultRowHeight="15"/>
  <cols>
    <col min="1" max="5" width="3.28125" style="0" customWidth="1"/>
    <col min="6" max="6" width="31.8515625" style="0" customWidth="1"/>
    <col min="7" max="7" width="13.421875" style="0" customWidth="1"/>
    <col min="8" max="8" width="5.421875" style="0" customWidth="1"/>
    <col min="9" max="10" width="4.00390625" style="0" customWidth="1"/>
    <col min="11" max="11" width="6.421875" style="0" customWidth="1"/>
    <col min="12" max="12" width="4.57421875" style="0" customWidth="1"/>
    <col min="13" max="13" width="9.00390625" style="0" customWidth="1"/>
    <col min="15" max="15" width="14.28125" style="0" customWidth="1"/>
    <col min="16" max="17" width="9.57421875" style="0" customWidth="1"/>
  </cols>
  <sheetData>
    <row r="1" spans="1:17" ht="35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O1" s="203" t="s">
        <v>60</v>
      </c>
      <c r="P1" s="203"/>
      <c r="Q1" s="203"/>
    </row>
    <row r="2" spans="1:17" ht="94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O2" s="204" t="s">
        <v>109</v>
      </c>
      <c r="P2" s="204"/>
      <c r="Q2" s="204"/>
    </row>
    <row r="3" spans="1:17" ht="28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205" t="s">
        <v>102</v>
      </c>
      <c r="P3" s="205"/>
      <c r="Q3" s="205"/>
    </row>
    <row r="4" spans="1:17" ht="18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206" t="s">
        <v>254</v>
      </c>
      <c r="P4" s="206"/>
      <c r="Q4" s="206"/>
    </row>
    <row r="5" spans="1:17" ht="18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75"/>
      <c r="P5" s="75"/>
      <c r="Q5" s="75"/>
    </row>
    <row r="6" spans="1:17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9"/>
      <c r="Q6" s="9"/>
    </row>
    <row r="7" spans="1:17" ht="59.25" customHeight="1">
      <c r="A7" s="207" t="s">
        <v>122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</row>
    <row r="8" spans="1:17" ht="17.25" customHeight="1">
      <c r="A8" s="202" t="s">
        <v>121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</row>
    <row r="9" spans="1:17" ht="13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</sheetData>
  <sheetProtection/>
  <mergeCells count="6">
    <mergeCell ref="A8:Q8"/>
    <mergeCell ref="O1:Q1"/>
    <mergeCell ref="O2:Q2"/>
    <mergeCell ref="O3:Q3"/>
    <mergeCell ref="O4:Q4"/>
    <mergeCell ref="A7:Q7"/>
  </mergeCells>
  <printOptions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80" zoomScaleNormal="80" zoomScalePageLayoutView="0" workbookViewId="0" topLeftCell="A2">
      <selection activeCell="F47" sqref="F47"/>
    </sheetView>
  </sheetViews>
  <sheetFormatPr defaultColWidth="9.140625" defaultRowHeight="15"/>
  <cols>
    <col min="1" max="1" width="4.140625" style="62" customWidth="1"/>
    <col min="2" max="2" width="7.140625" style="62" customWidth="1"/>
    <col min="3" max="3" width="4.28125" style="62" customWidth="1"/>
    <col min="4" max="4" width="51.7109375" style="68" customWidth="1"/>
    <col min="5" max="5" width="12.140625" style="69" customWidth="1"/>
    <col min="6" max="6" width="17.00390625" style="62" customWidth="1"/>
    <col min="7" max="7" width="11.57421875" style="62" customWidth="1"/>
    <col min="8" max="8" width="9.140625" style="62" customWidth="1"/>
    <col min="9" max="9" width="11.8515625" style="62" customWidth="1"/>
    <col min="10" max="10" width="9.7109375" style="62" customWidth="1"/>
    <col min="11" max="11" width="50.140625" style="62" customWidth="1"/>
    <col min="12" max="12" width="5.57421875" style="62" hidden="1" customWidth="1"/>
    <col min="13" max="13" width="11.140625" style="70" hidden="1" customWidth="1"/>
    <col min="14" max="14" width="10.140625" style="70" hidden="1" customWidth="1"/>
    <col min="15" max="16384" width="9.140625" style="62" customWidth="1"/>
  </cols>
  <sheetData>
    <row r="1" spans="1:14" ht="15" hidden="1">
      <c r="A1" s="58"/>
      <c r="B1" s="58"/>
      <c r="C1" s="58"/>
      <c r="D1" s="59"/>
      <c r="E1" s="60"/>
      <c r="F1" s="58"/>
      <c r="G1" s="58"/>
      <c r="H1" s="58"/>
      <c r="I1" s="58"/>
      <c r="J1" s="58"/>
      <c r="K1" s="58"/>
      <c r="L1" s="58"/>
      <c r="M1" s="61"/>
      <c r="N1" s="61"/>
    </row>
    <row r="2" spans="1:14" ht="47.25" customHeight="1">
      <c r="A2" s="46" t="s">
        <v>31</v>
      </c>
      <c r="B2" s="58"/>
      <c r="C2" s="58"/>
      <c r="D2" s="59"/>
      <c r="E2" s="60"/>
      <c r="F2" s="58"/>
      <c r="G2" s="58"/>
      <c r="H2" s="58"/>
      <c r="I2" s="58"/>
      <c r="J2" s="58"/>
      <c r="K2" s="58"/>
      <c r="L2" s="58"/>
      <c r="M2" s="61"/>
      <c r="N2" s="61"/>
    </row>
    <row r="3" spans="1:14" ht="23.25" customHeight="1">
      <c r="A3" s="208" t="s">
        <v>0</v>
      </c>
      <c r="B3" s="208"/>
      <c r="C3" s="208" t="s">
        <v>32</v>
      </c>
      <c r="D3" s="209" t="s">
        <v>33</v>
      </c>
      <c r="E3" s="209" t="s">
        <v>34</v>
      </c>
      <c r="F3" s="208" t="s">
        <v>35</v>
      </c>
      <c r="G3" s="208"/>
      <c r="H3" s="208"/>
      <c r="I3" s="208" t="s">
        <v>58</v>
      </c>
      <c r="J3" s="208" t="s">
        <v>36</v>
      </c>
      <c r="K3" s="208" t="s">
        <v>37</v>
      </c>
      <c r="L3" s="74"/>
      <c r="M3" s="64"/>
      <c r="N3" s="64"/>
    </row>
    <row r="4" spans="1:14" ht="46.5" customHeight="1">
      <c r="A4" s="208"/>
      <c r="B4" s="208"/>
      <c r="C4" s="208"/>
      <c r="D4" s="210"/>
      <c r="E4" s="210"/>
      <c r="F4" s="208" t="s">
        <v>61</v>
      </c>
      <c r="G4" s="208" t="s">
        <v>38</v>
      </c>
      <c r="H4" s="208" t="s">
        <v>53</v>
      </c>
      <c r="I4" s="208"/>
      <c r="J4" s="208"/>
      <c r="K4" s="208"/>
      <c r="L4" s="74"/>
      <c r="M4" s="64"/>
      <c r="N4" s="64"/>
    </row>
    <row r="5" spans="1:14" ht="22.5" customHeight="1">
      <c r="A5" s="65" t="s">
        <v>8</v>
      </c>
      <c r="B5" s="65" t="s">
        <v>9</v>
      </c>
      <c r="C5" s="208"/>
      <c r="D5" s="211"/>
      <c r="E5" s="211"/>
      <c r="F5" s="208"/>
      <c r="G5" s="208"/>
      <c r="H5" s="208"/>
      <c r="I5" s="208"/>
      <c r="J5" s="208"/>
      <c r="K5" s="208"/>
      <c r="L5" s="74"/>
      <c r="M5" s="64"/>
      <c r="N5" s="64"/>
    </row>
    <row r="6" spans="1:14" ht="14.25" customHeight="1">
      <c r="A6" s="132">
        <v>1</v>
      </c>
      <c r="B6" s="132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  <c r="J6" s="93">
        <v>10</v>
      </c>
      <c r="K6" s="93">
        <v>11</v>
      </c>
      <c r="L6" s="74"/>
      <c r="M6" s="64"/>
      <c r="N6" s="64"/>
    </row>
    <row r="7" spans="1:14" ht="15.75">
      <c r="A7" s="215" t="s">
        <v>39</v>
      </c>
      <c r="B7" s="212"/>
      <c r="C7" s="213" t="s">
        <v>203</v>
      </c>
      <c r="D7" s="213"/>
      <c r="E7" s="213"/>
      <c r="F7" s="213"/>
      <c r="G7" s="213"/>
      <c r="H7" s="213"/>
      <c r="I7" s="213"/>
      <c r="J7" s="213"/>
      <c r="K7" s="213"/>
      <c r="L7" s="133"/>
      <c r="M7" s="135">
        <f>SUM(M9:M40)/31</f>
        <v>0.9993307515527597</v>
      </c>
      <c r="N7" s="134" t="s">
        <v>253</v>
      </c>
    </row>
    <row r="8" spans="1:14" ht="15">
      <c r="A8" s="215"/>
      <c r="B8" s="212"/>
      <c r="C8" s="214" t="s">
        <v>47</v>
      </c>
      <c r="D8" s="214"/>
      <c r="E8" s="214"/>
      <c r="F8" s="214"/>
      <c r="G8" s="214"/>
      <c r="H8" s="214"/>
      <c r="I8" s="214"/>
      <c r="J8" s="214"/>
      <c r="K8" s="214"/>
      <c r="L8" s="66"/>
      <c r="M8" s="135"/>
      <c r="N8" s="135"/>
    </row>
    <row r="9" spans="1:14" ht="96" customHeight="1">
      <c r="A9" s="215"/>
      <c r="B9" s="212"/>
      <c r="C9" s="37">
        <v>1</v>
      </c>
      <c r="D9" s="146" t="s">
        <v>204</v>
      </c>
      <c r="E9" s="129" t="s">
        <v>48</v>
      </c>
      <c r="F9" s="139">
        <v>0.159</v>
      </c>
      <c r="G9" s="139">
        <v>0.16</v>
      </c>
      <c r="H9" s="47">
        <v>0.161</v>
      </c>
      <c r="I9" s="47">
        <f aca="true" t="shared" si="0" ref="I9:I14">H9/G9</f>
        <v>1.00625</v>
      </c>
      <c r="J9" s="48">
        <f aca="true" t="shared" si="1" ref="J9:J14">H9/F9</f>
        <v>1.0125786163522013</v>
      </c>
      <c r="K9" s="49" t="s">
        <v>88</v>
      </c>
      <c r="L9" s="49"/>
      <c r="M9" s="54">
        <f aca="true" t="shared" si="2" ref="M9:M14">IF(I9&gt;1,1,I9)</f>
        <v>1</v>
      </c>
      <c r="N9" s="54">
        <f>I9</f>
        <v>1.00625</v>
      </c>
    </row>
    <row r="10" spans="1:14" ht="114.75" customHeight="1">
      <c r="A10" s="215"/>
      <c r="B10" s="212"/>
      <c r="C10" s="37">
        <v>2</v>
      </c>
      <c r="D10" s="128" t="s">
        <v>205</v>
      </c>
      <c r="E10" s="130" t="s">
        <v>48</v>
      </c>
      <c r="F10" s="140">
        <v>66.03119584055459</v>
      </c>
      <c r="G10" s="140">
        <v>66.08996539792388</v>
      </c>
      <c r="H10" s="47">
        <v>66.121</v>
      </c>
      <c r="I10" s="47">
        <f t="shared" si="0"/>
        <v>1.0004695811518323</v>
      </c>
      <c r="J10" s="48">
        <f t="shared" si="1"/>
        <v>1.001360026246719</v>
      </c>
      <c r="K10" s="49" t="s">
        <v>88</v>
      </c>
      <c r="L10" s="49"/>
      <c r="M10" s="54">
        <f t="shared" si="2"/>
        <v>1</v>
      </c>
      <c r="N10" s="54">
        <v>1</v>
      </c>
    </row>
    <row r="11" spans="1:14" ht="60" customHeight="1">
      <c r="A11" s="215"/>
      <c r="B11" s="212"/>
      <c r="C11" s="37">
        <v>3</v>
      </c>
      <c r="D11" s="128" t="s">
        <v>206</v>
      </c>
      <c r="E11" s="130" t="s">
        <v>48</v>
      </c>
      <c r="F11" s="141">
        <v>95.48104956268222</v>
      </c>
      <c r="G11" s="141">
        <v>95.48762736535662</v>
      </c>
      <c r="H11" s="47">
        <v>95.678</v>
      </c>
      <c r="I11" s="47">
        <f t="shared" si="0"/>
        <v>1.0019936890243903</v>
      </c>
      <c r="J11" s="48">
        <f t="shared" si="1"/>
        <v>1.0020627175572518</v>
      </c>
      <c r="K11" s="49" t="s">
        <v>88</v>
      </c>
      <c r="L11" s="49"/>
      <c r="M11" s="54">
        <f t="shared" si="2"/>
        <v>1</v>
      </c>
      <c r="N11" s="54">
        <v>1</v>
      </c>
    </row>
    <row r="12" spans="1:14" ht="78" customHeight="1">
      <c r="A12" s="215"/>
      <c r="B12" s="212"/>
      <c r="C12" s="37">
        <v>4</v>
      </c>
      <c r="D12" s="128" t="s">
        <v>207</v>
      </c>
      <c r="E12" s="130" t="s">
        <v>48</v>
      </c>
      <c r="F12" s="141">
        <v>62.36933797909408</v>
      </c>
      <c r="G12" s="141">
        <v>62.43478260869565</v>
      </c>
      <c r="H12" s="47">
        <v>62.567</v>
      </c>
      <c r="I12" s="47">
        <f t="shared" si="0"/>
        <v>1.0021176880222842</v>
      </c>
      <c r="J12" s="48">
        <f t="shared" si="1"/>
        <v>1.003169217877095</v>
      </c>
      <c r="K12" s="49" t="s">
        <v>88</v>
      </c>
      <c r="L12" s="49"/>
      <c r="M12" s="54">
        <f t="shared" si="2"/>
        <v>1</v>
      </c>
      <c r="N12" s="54">
        <f>I12</f>
        <v>1.0021176880222842</v>
      </c>
    </row>
    <row r="13" spans="1:14" ht="64.5" customHeight="1">
      <c r="A13" s="215"/>
      <c r="B13" s="212"/>
      <c r="C13" s="37">
        <v>5</v>
      </c>
      <c r="D13" s="128" t="s">
        <v>208</v>
      </c>
      <c r="E13" s="130" t="s">
        <v>48</v>
      </c>
      <c r="F13" s="140">
        <v>57.45526838966203</v>
      </c>
      <c r="G13" s="140">
        <v>57.53968253968254</v>
      </c>
      <c r="H13" s="47">
        <v>57.721</v>
      </c>
      <c r="I13" s="47">
        <f t="shared" si="0"/>
        <v>1.0031511724137931</v>
      </c>
      <c r="J13" s="48">
        <f t="shared" si="1"/>
        <v>1.004625017301038</v>
      </c>
      <c r="K13" s="49" t="s">
        <v>88</v>
      </c>
      <c r="L13" s="49"/>
      <c r="M13" s="54">
        <f t="shared" si="2"/>
        <v>1</v>
      </c>
      <c r="N13" s="54">
        <f>I13</f>
        <v>1.0031511724137931</v>
      </c>
    </row>
    <row r="14" spans="1:14" ht="79.5" customHeight="1">
      <c r="A14" s="215"/>
      <c r="B14" s="212"/>
      <c r="C14" s="76">
        <v>6</v>
      </c>
      <c r="D14" s="128" t="s">
        <v>209</v>
      </c>
      <c r="E14" s="130" t="s">
        <v>48</v>
      </c>
      <c r="F14" s="140">
        <v>45.658</v>
      </c>
      <c r="G14" s="140">
        <v>45.713</v>
      </c>
      <c r="H14" s="47">
        <v>45.829</v>
      </c>
      <c r="I14" s="47">
        <f t="shared" si="0"/>
        <v>1.0025375713691949</v>
      </c>
      <c r="J14" s="48">
        <f t="shared" si="1"/>
        <v>1.0037452363222217</v>
      </c>
      <c r="K14" s="49" t="s">
        <v>88</v>
      </c>
      <c r="L14" s="49"/>
      <c r="M14" s="54">
        <f t="shared" si="2"/>
        <v>1</v>
      </c>
      <c r="N14" s="54"/>
    </row>
    <row r="15" spans="1:14" ht="84" customHeight="1">
      <c r="A15" s="215"/>
      <c r="B15" s="212"/>
      <c r="C15" s="37">
        <v>7</v>
      </c>
      <c r="D15" s="128" t="s">
        <v>210</v>
      </c>
      <c r="E15" s="130" t="s">
        <v>48</v>
      </c>
      <c r="F15" s="140">
        <v>37.53491106864619</v>
      </c>
      <c r="G15" s="140">
        <v>38.00724549587882</v>
      </c>
      <c r="H15" s="47">
        <v>38.297</v>
      </c>
      <c r="I15" s="47">
        <f aca="true" t="shared" si="3" ref="I15:I20">G15/H15</f>
        <v>0.992434015611636</v>
      </c>
      <c r="J15" s="48">
        <f>F15/H15</f>
        <v>0.9801005579718044</v>
      </c>
      <c r="K15" s="49" t="s">
        <v>88</v>
      </c>
      <c r="L15" s="49"/>
      <c r="M15" s="54">
        <f aca="true" t="shared" si="4" ref="M15:M21">IF(I15&gt;1,1,I15)</f>
        <v>0.992434015611636</v>
      </c>
      <c r="N15" s="54">
        <v>1</v>
      </c>
    </row>
    <row r="16" spans="1:14" ht="61.5" customHeight="1">
      <c r="A16" s="215"/>
      <c r="B16" s="212"/>
      <c r="C16" s="37">
        <v>8</v>
      </c>
      <c r="D16" s="128" t="s">
        <v>211</v>
      </c>
      <c r="E16" s="130" t="s">
        <v>48</v>
      </c>
      <c r="F16" s="140">
        <v>0.175</v>
      </c>
      <c r="G16" s="140">
        <v>0.17462346814680843</v>
      </c>
      <c r="H16" s="47">
        <v>0.173</v>
      </c>
      <c r="I16" s="47">
        <f t="shared" si="3"/>
        <v>1.0093842089410894</v>
      </c>
      <c r="J16" s="48">
        <f aca="true" t="shared" si="5" ref="J16:J37">F16/H16</f>
        <v>1.0115606936416186</v>
      </c>
      <c r="K16" s="49" t="s">
        <v>88</v>
      </c>
      <c r="L16" s="49"/>
      <c r="M16" s="54">
        <f t="shared" si="4"/>
        <v>1</v>
      </c>
      <c r="N16" s="54">
        <f>I16</f>
        <v>1.0093842089410894</v>
      </c>
    </row>
    <row r="17" spans="1:14" ht="60.75" customHeight="1">
      <c r="A17" s="215"/>
      <c r="B17" s="212"/>
      <c r="C17" s="37">
        <v>9</v>
      </c>
      <c r="D17" s="128" t="s">
        <v>212</v>
      </c>
      <c r="E17" s="130" t="s">
        <v>48</v>
      </c>
      <c r="F17" s="141">
        <v>95.2901069818557</v>
      </c>
      <c r="G17" s="141">
        <v>95.32273152478953</v>
      </c>
      <c r="H17" s="47">
        <v>95.567</v>
      </c>
      <c r="I17" s="47">
        <f t="shared" si="3"/>
        <v>0.9974440081282193</v>
      </c>
      <c r="J17" s="48">
        <f t="shared" si="5"/>
        <v>0.9971026293789248</v>
      </c>
      <c r="K17" s="49" t="s">
        <v>88</v>
      </c>
      <c r="L17" s="49"/>
      <c r="M17" s="54">
        <f t="shared" si="4"/>
        <v>0.9974440081282193</v>
      </c>
      <c r="N17" s="54">
        <v>1</v>
      </c>
    </row>
    <row r="18" spans="1:14" ht="55.5" customHeight="1">
      <c r="A18" s="215"/>
      <c r="B18" s="212"/>
      <c r="C18" s="37">
        <v>10</v>
      </c>
      <c r="D18" s="128" t="s">
        <v>213</v>
      </c>
      <c r="E18" s="130" t="s">
        <v>48</v>
      </c>
      <c r="F18" s="140">
        <v>73.05796993784513</v>
      </c>
      <c r="G18" s="140">
        <v>73.28844547107681</v>
      </c>
      <c r="H18" s="47">
        <v>73.489</v>
      </c>
      <c r="I18" s="47">
        <f t="shared" si="3"/>
        <v>0.9972709585254502</v>
      </c>
      <c r="J18" s="48">
        <f t="shared" si="5"/>
        <v>0.9941347676229793</v>
      </c>
      <c r="K18" s="84" t="s">
        <v>88</v>
      </c>
      <c r="L18" s="49"/>
      <c r="M18" s="54">
        <f t="shared" si="4"/>
        <v>0.9972709585254502</v>
      </c>
      <c r="N18" s="54">
        <v>1</v>
      </c>
    </row>
    <row r="19" spans="1:14" ht="58.5" customHeight="1">
      <c r="A19" s="215"/>
      <c r="B19" s="212"/>
      <c r="C19" s="37">
        <v>11</v>
      </c>
      <c r="D19" s="128" t="s">
        <v>214</v>
      </c>
      <c r="E19" s="130" t="s">
        <v>48</v>
      </c>
      <c r="F19" s="140">
        <v>73.0816733698578</v>
      </c>
      <c r="G19" s="140">
        <v>73.16857341508121</v>
      </c>
      <c r="H19" s="47">
        <v>73.435</v>
      </c>
      <c r="I19" s="47">
        <f t="shared" si="3"/>
        <v>0.9963719400160851</v>
      </c>
      <c r="J19" s="48">
        <f t="shared" si="5"/>
        <v>0.9951885799667433</v>
      </c>
      <c r="K19" s="84" t="s">
        <v>88</v>
      </c>
      <c r="L19" s="49"/>
      <c r="M19" s="54">
        <f t="shared" si="4"/>
        <v>0.9963719400160851</v>
      </c>
      <c r="N19" s="54">
        <v>1</v>
      </c>
    </row>
    <row r="20" spans="1:14" ht="69" customHeight="1">
      <c r="A20" s="215"/>
      <c r="B20" s="212"/>
      <c r="C20" s="37">
        <v>12</v>
      </c>
      <c r="D20" s="128" t="s">
        <v>215</v>
      </c>
      <c r="E20" s="131" t="s">
        <v>48</v>
      </c>
      <c r="F20" s="140">
        <v>100</v>
      </c>
      <c r="G20" s="140">
        <v>100</v>
      </c>
      <c r="H20" s="47">
        <v>100.124</v>
      </c>
      <c r="I20" s="47">
        <f t="shared" si="3"/>
        <v>0.9987615356957373</v>
      </c>
      <c r="J20" s="48">
        <f t="shared" si="5"/>
        <v>0.9987615356957373</v>
      </c>
      <c r="K20" s="84" t="s">
        <v>88</v>
      </c>
      <c r="L20" s="49"/>
      <c r="M20" s="54">
        <f t="shared" si="4"/>
        <v>0.9987615356957373</v>
      </c>
      <c r="N20" s="54">
        <v>1</v>
      </c>
    </row>
    <row r="21" spans="1:14" ht="117.75" customHeight="1">
      <c r="A21" s="215"/>
      <c r="B21" s="212"/>
      <c r="C21" s="37">
        <v>13</v>
      </c>
      <c r="D21" s="128" t="s">
        <v>216</v>
      </c>
      <c r="E21" s="131" t="s">
        <v>48</v>
      </c>
      <c r="F21" s="140">
        <v>99.801</v>
      </c>
      <c r="G21" s="140">
        <v>99.8</v>
      </c>
      <c r="H21" s="47">
        <v>99.784</v>
      </c>
      <c r="I21" s="47">
        <f>G21/H21</f>
        <v>1.000160346348112</v>
      </c>
      <c r="J21" s="48">
        <f t="shared" si="5"/>
        <v>1.0001703679948688</v>
      </c>
      <c r="K21" s="84" t="s">
        <v>88</v>
      </c>
      <c r="L21" s="49"/>
      <c r="M21" s="54">
        <f t="shared" si="4"/>
        <v>1</v>
      </c>
      <c r="N21" s="54">
        <f>I21</f>
        <v>1.000160346348112</v>
      </c>
    </row>
    <row r="22" spans="1:14" ht="93.75" customHeight="1">
      <c r="A22" s="215"/>
      <c r="B22" s="212"/>
      <c r="C22" s="37">
        <v>14</v>
      </c>
      <c r="D22" s="128" t="s">
        <v>217</v>
      </c>
      <c r="E22" s="131" t="s">
        <v>48</v>
      </c>
      <c r="F22" s="141">
        <v>95.67339401134414</v>
      </c>
      <c r="G22" s="141">
        <v>95.73934837092732</v>
      </c>
      <c r="H22" s="47">
        <v>95.836</v>
      </c>
      <c r="I22" s="47">
        <f>G22/H22</f>
        <v>0.998991489324756</v>
      </c>
      <c r="J22" s="48">
        <f>F22/H22</f>
        <v>0.99830328907033</v>
      </c>
      <c r="K22" s="49" t="s">
        <v>88</v>
      </c>
      <c r="L22" s="49"/>
      <c r="M22" s="54">
        <f aca="true" t="shared" si="6" ref="M22:M37">IF(I22&gt;1,1,I22)</f>
        <v>0.998991489324756</v>
      </c>
      <c r="N22" s="54">
        <v>1</v>
      </c>
    </row>
    <row r="23" spans="1:14" ht="54" customHeight="1">
      <c r="A23" s="215"/>
      <c r="B23" s="212"/>
      <c r="C23" s="37">
        <v>15</v>
      </c>
      <c r="D23" s="128" t="s">
        <v>218</v>
      </c>
      <c r="E23" s="131" t="s">
        <v>48</v>
      </c>
      <c r="F23" s="140">
        <v>99.865451004996</v>
      </c>
      <c r="G23" s="140">
        <v>99.9</v>
      </c>
      <c r="H23" s="47">
        <v>99.924</v>
      </c>
      <c r="I23" s="47">
        <f aca="true" t="shared" si="7" ref="I23:I29">G23/H23</f>
        <v>0.9997598174612705</v>
      </c>
      <c r="J23" s="48">
        <f t="shared" si="5"/>
        <v>0.9994140647391617</v>
      </c>
      <c r="K23" s="49" t="s">
        <v>88</v>
      </c>
      <c r="L23" s="49"/>
      <c r="M23" s="54">
        <f t="shared" si="6"/>
        <v>0.9997598174612705</v>
      </c>
      <c r="N23" s="54">
        <v>1</v>
      </c>
    </row>
    <row r="24" spans="1:14" ht="66.75" customHeight="1">
      <c r="A24" s="215"/>
      <c r="B24" s="212"/>
      <c r="C24" s="37">
        <v>16</v>
      </c>
      <c r="D24" s="128" t="s">
        <v>219</v>
      </c>
      <c r="E24" s="131" t="s">
        <v>48</v>
      </c>
      <c r="F24" s="140">
        <v>100.015</v>
      </c>
      <c r="G24" s="140">
        <v>100.02</v>
      </c>
      <c r="H24" s="47">
        <v>99.871</v>
      </c>
      <c r="I24" s="47">
        <f t="shared" si="7"/>
        <v>1.0014919245827116</v>
      </c>
      <c r="J24" s="48">
        <f t="shared" si="5"/>
        <v>1.0014418599993993</v>
      </c>
      <c r="K24" s="49" t="s">
        <v>116</v>
      </c>
      <c r="L24" s="49"/>
      <c r="M24" s="54">
        <f t="shared" si="6"/>
        <v>1</v>
      </c>
      <c r="N24" s="54">
        <v>1</v>
      </c>
    </row>
    <row r="25" spans="1:14" ht="94.5" customHeight="1">
      <c r="A25" s="215"/>
      <c r="B25" s="212"/>
      <c r="C25" s="37">
        <v>17</v>
      </c>
      <c r="D25" s="128" t="s">
        <v>220</v>
      </c>
      <c r="E25" s="131" t="s">
        <v>48</v>
      </c>
      <c r="F25" s="140">
        <v>91.58708000957311</v>
      </c>
      <c r="G25" s="140">
        <v>91.58708000957311</v>
      </c>
      <c r="H25" s="47">
        <v>91.437</v>
      </c>
      <c r="I25" s="47">
        <f t="shared" si="7"/>
        <v>1.0016413487928642</v>
      </c>
      <c r="J25" s="48">
        <f t="shared" si="5"/>
        <v>1.0016413487928642</v>
      </c>
      <c r="K25" s="49" t="s">
        <v>88</v>
      </c>
      <c r="L25" s="49"/>
      <c r="M25" s="54">
        <f t="shared" si="6"/>
        <v>1</v>
      </c>
      <c r="N25" s="54">
        <f>I25</f>
        <v>1.0016413487928642</v>
      </c>
    </row>
    <row r="26" spans="1:14" ht="60" customHeight="1">
      <c r="A26" s="215"/>
      <c r="B26" s="212"/>
      <c r="C26" s="76">
        <v>18</v>
      </c>
      <c r="D26" s="128" t="s">
        <v>221</v>
      </c>
      <c r="E26" s="131" t="s">
        <v>222</v>
      </c>
      <c r="F26" s="140">
        <v>0.194</v>
      </c>
      <c r="G26" s="140">
        <v>0.193</v>
      </c>
      <c r="H26" s="98">
        <v>0.19</v>
      </c>
      <c r="I26" s="47">
        <f>G26/H26</f>
        <v>1.0157894736842106</v>
      </c>
      <c r="J26" s="48">
        <f>F26/H26</f>
        <v>1.0210526315789474</v>
      </c>
      <c r="K26" s="49" t="s">
        <v>88</v>
      </c>
      <c r="L26" s="99"/>
      <c r="M26" s="54">
        <f>IF(I26&gt;1,1,I26)</f>
        <v>1</v>
      </c>
      <c r="N26" s="54">
        <v>1</v>
      </c>
    </row>
    <row r="27" spans="1:14" ht="74.25" customHeight="1">
      <c r="A27" s="215"/>
      <c r="B27" s="212"/>
      <c r="C27" s="37">
        <v>19</v>
      </c>
      <c r="D27" s="128" t="s">
        <v>223</v>
      </c>
      <c r="E27" s="131" t="s">
        <v>224</v>
      </c>
      <c r="F27" s="140">
        <v>24.62</v>
      </c>
      <c r="G27" s="140">
        <v>24.5</v>
      </c>
      <c r="H27" s="47">
        <v>24.35</v>
      </c>
      <c r="I27" s="47">
        <f t="shared" si="7"/>
        <v>1.0061601642710472</v>
      </c>
      <c r="J27" s="48">
        <f t="shared" si="5"/>
        <v>1.011088295687885</v>
      </c>
      <c r="K27" s="49" t="s">
        <v>88</v>
      </c>
      <c r="L27" s="49"/>
      <c r="M27" s="54">
        <f t="shared" si="6"/>
        <v>1</v>
      </c>
      <c r="N27" s="54">
        <v>1</v>
      </c>
    </row>
    <row r="28" spans="1:14" ht="51">
      <c r="A28" s="215"/>
      <c r="B28" s="212"/>
      <c r="C28" s="37">
        <v>20</v>
      </c>
      <c r="D28" s="128" t="s">
        <v>225</v>
      </c>
      <c r="E28" s="131" t="s">
        <v>222</v>
      </c>
      <c r="F28" s="140">
        <v>0.21006210924654856</v>
      </c>
      <c r="G28" s="140">
        <v>0.20964198502805545</v>
      </c>
      <c r="H28" s="47">
        <v>0.206</v>
      </c>
      <c r="I28" s="47">
        <f t="shared" si="7"/>
        <v>1.017679538971143</v>
      </c>
      <c r="J28" s="48">
        <f t="shared" si="5"/>
        <v>1.019718976924993</v>
      </c>
      <c r="K28" s="49" t="s">
        <v>88</v>
      </c>
      <c r="L28" s="49"/>
      <c r="M28" s="54">
        <f t="shared" si="6"/>
        <v>1</v>
      </c>
      <c r="N28" s="54">
        <v>1</v>
      </c>
    </row>
    <row r="29" spans="1:14" ht="51">
      <c r="A29" s="215"/>
      <c r="B29" s="212"/>
      <c r="C29" s="37">
        <v>21</v>
      </c>
      <c r="D29" s="128" t="s">
        <v>226</v>
      </c>
      <c r="E29" s="131" t="s">
        <v>224</v>
      </c>
      <c r="F29" s="140">
        <v>12.154945881211534</v>
      </c>
      <c r="G29" s="140">
        <v>12.13063598944911</v>
      </c>
      <c r="H29" s="47">
        <v>12.097</v>
      </c>
      <c r="I29" s="47">
        <f t="shared" si="7"/>
        <v>1.002780523224693</v>
      </c>
      <c r="J29" s="48">
        <f>F29/H29</f>
        <v>1.004790103431556</v>
      </c>
      <c r="K29" s="49" t="s">
        <v>88</v>
      </c>
      <c r="L29" s="49"/>
      <c r="M29" s="54">
        <f t="shared" si="6"/>
        <v>1</v>
      </c>
      <c r="N29" s="54">
        <v>1</v>
      </c>
    </row>
    <row r="30" spans="1:14" ht="68.25" customHeight="1">
      <c r="A30" s="215"/>
      <c r="B30" s="212"/>
      <c r="C30" s="37">
        <v>22</v>
      </c>
      <c r="D30" s="128" t="s">
        <v>227</v>
      </c>
      <c r="E30" s="131" t="s">
        <v>238</v>
      </c>
      <c r="F30" s="140">
        <v>7990.528764932989</v>
      </c>
      <c r="G30" s="140">
        <v>7974.547707403123</v>
      </c>
      <c r="H30" s="47">
        <v>7967.225</v>
      </c>
      <c r="I30" s="47">
        <f>G30/H30</f>
        <v>1.000919103879095</v>
      </c>
      <c r="J30" s="48">
        <f>F30/H30</f>
        <v>1.0029249537866685</v>
      </c>
      <c r="K30" s="84" t="s">
        <v>88</v>
      </c>
      <c r="L30" s="49"/>
      <c r="M30" s="54">
        <f t="shared" si="6"/>
        <v>1</v>
      </c>
      <c r="N30" s="54">
        <v>1</v>
      </c>
    </row>
    <row r="31" spans="1:14" ht="84.75" customHeight="1">
      <c r="A31" s="215"/>
      <c r="B31" s="212"/>
      <c r="C31" s="37">
        <v>23</v>
      </c>
      <c r="D31" s="128" t="s">
        <v>228</v>
      </c>
      <c r="E31" s="131" t="s">
        <v>48</v>
      </c>
      <c r="F31" s="141">
        <v>0</v>
      </c>
      <c r="G31" s="141">
        <v>0</v>
      </c>
      <c r="H31" s="47">
        <v>0</v>
      </c>
      <c r="I31" s="47">
        <v>0</v>
      </c>
      <c r="J31" s="48">
        <v>0</v>
      </c>
      <c r="K31" s="99" t="s">
        <v>101</v>
      </c>
      <c r="L31" s="49"/>
      <c r="M31" s="54">
        <f t="shared" si="6"/>
        <v>0</v>
      </c>
      <c r="N31" s="54">
        <v>1</v>
      </c>
    </row>
    <row r="32" spans="1:14" ht="38.25">
      <c r="A32" s="215"/>
      <c r="B32" s="212"/>
      <c r="C32" s="37">
        <v>24</v>
      </c>
      <c r="D32" s="128" t="s">
        <v>229</v>
      </c>
      <c r="E32" s="131" t="s">
        <v>222</v>
      </c>
      <c r="F32" s="141">
        <v>0.204</v>
      </c>
      <c r="G32" s="141">
        <v>0.204</v>
      </c>
      <c r="H32" s="47">
        <v>0.202</v>
      </c>
      <c r="I32" s="47">
        <f aca="true" t="shared" si="8" ref="I32:I40">G32/H32</f>
        <v>1.0099009900990097</v>
      </c>
      <c r="J32" s="48">
        <f t="shared" si="5"/>
        <v>1.0099009900990097</v>
      </c>
      <c r="K32" s="84" t="s">
        <v>88</v>
      </c>
      <c r="L32" s="49"/>
      <c r="M32" s="54">
        <f t="shared" si="6"/>
        <v>1</v>
      </c>
      <c r="N32" s="54">
        <f>I32</f>
        <v>1.0099009900990097</v>
      </c>
    </row>
    <row r="33" spans="1:14" ht="64.5" customHeight="1">
      <c r="A33" s="215"/>
      <c r="B33" s="212"/>
      <c r="C33" s="37">
        <v>25</v>
      </c>
      <c r="D33" s="128" t="s">
        <v>230</v>
      </c>
      <c r="E33" s="131" t="s">
        <v>224</v>
      </c>
      <c r="F33" s="141">
        <v>24.9</v>
      </c>
      <c r="G33" s="141">
        <v>24.9</v>
      </c>
      <c r="H33" s="47">
        <v>24.762</v>
      </c>
      <c r="I33" s="47">
        <f t="shared" si="8"/>
        <v>1.005573055488248</v>
      </c>
      <c r="J33" s="48">
        <f t="shared" si="5"/>
        <v>1.005573055488248</v>
      </c>
      <c r="K33" s="84" t="s">
        <v>250</v>
      </c>
      <c r="L33" s="49"/>
      <c r="M33" s="54">
        <f t="shared" si="6"/>
        <v>1</v>
      </c>
      <c r="N33" s="54">
        <v>1</v>
      </c>
    </row>
    <row r="34" spans="1:14" ht="25.5">
      <c r="A34" s="215"/>
      <c r="B34" s="212"/>
      <c r="C34" s="37">
        <v>26</v>
      </c>
      <c r="D34" s="128" t="s">
        <v>231</v>
      </c>
      <c r="E34" s="131" t="s">
        <v>239</v>
      </c>
      <c r="F34" s="141">
        <v>29.3</v>
      </c>
      <c r="G34" s="141">
        <v>29.3</v>
      </c>
      <c r="H34" s="47">
        <v>29.127</v>
      </c>
      <c r="I34" s="47">
        <f t="shared" si="8"/>
        <v>1.0059395062999967</v>
      </c>
      <c r="J34" s="48">
        <f t="shared" si="5"/>
        <v>1.0059395062999967</v>
      </c>
      <c r="K34" s="84" t="s">
        <v>88</v>
      </c>
      <c r="L34" s="49"/>
      <c r="M34" s="54">
        <f t="shared" si="6"/>
        <v>1</v>
      </c>
      <c r="N34" s="54">
        <f>I34</f>
        <v>1.0059395062999967</v>
      </c>
    </row>
    <row r="35" spans="1:14" ht="72.75" customHeight="1">
      <c r="A35" s="215"/>
      <c r="B35" s="212"/>
      <c r="C35" s="37">
        <v>27</v>
      </c>
      <c r="D35" s="128" t="s">
        <v>232</v>
      </c>
      <c r="E35" s="131" t="s">
        <v>239</v>
      </c>
      <c r="F35" s="141">
        <v>15.1</v>
      </c>
      <c r="G35" s="141">
        <v>15.1</v>
      </c>
      <c r="H35" s="47">
        <v>14.923</v>
      </c>
      <c r="I35" s="47">
        <f t="shared" si="8"/>
        <v>1.011860885880855</v>
      </c>
      <c r="J35" s="48">
        <f t="shared" si="5"/>
        <v>1.011860885880855</v>
      </c>
      <c r="K35" s="84" t="s">
        <v>88</v>
      </c>
      <c r="L35" s="49"/>
      <c r="M35" s="54">
        <f t="shared" si="6"/>
        <v>1</v>
      </c>
      <c r="N35" s="54">
        <f>I35</f>
        <v>1.011860885880855</v>
      </c>
    </row>
    <row r="36" spans="1:14" ht="39" customHeight="1">
      <c r="A36" s="215"/>
      <c r="B36" s="212"/>
      <c r="C36" s="37">
        <v>28</v>
      </c>
      <c r="D36" s="128" t="s">
        <v>233</v>
      </c>
      <c r="E36" s="131" t="s">
        <v>240</v>
      </c>
      <c r="F36" s="141">
        <v>170.5</v>
      </c>
      <c r="G36" s="141">
        <v>170.5</v>
      </c>
      <c r="H36" s="47">
        <v>170.167</v>
      </c>
      <c r="I36" s="47">
        <f t="shared" si="8"/>
        <v>1.0019569011618</v>
      </c>
      <c r="J36" s="48">
        <f t="shared" si="5"/>
        <v>1.0019569011618</v>
      </c>
      <c r="K36" s="49" t="s">
        <v>88</v>
      </c>
      <c r="L36" s="49"/>
      <c r="M36" s="54">
        <f t="shared" si="6"/>
        <v>1</v>
      </c>
      <c r="N36" s="54">
        <v>1</v>
      </c>
    </row>
    <row r="37" spans="1:14" ht="103.5" customHeight="1">
      <c r="A37" s="215"/>
      <c r="B37" s="212"/>
      <c r="C37" s="37">
        <v>29</v>
      </c>
      <c r="D37" s="128" t="s">
        <v>234</v>
      </c>
      <c r="E37" s="131" t="s">
        <v>241</v>
      </c>
      <c r="F37" s="141">
        <v>161.2</v>
      </c>
      <c r="G37" s="141">
        <v>161.2</v>
      </c>
      <c r="H37" s="47">
        <v>160.745</v>
      </c>
      <c r="I37" s="47">
        <f t="shared" si="8"/>
        <v>1.0028305701577032</v>
      </c>
      <c r="J37" s="48">
        <f t="shared" si="5"/>
        <v>1.0028305701577032</v>
      </c>
      <c r="K37" s="49" t="s">
        <v>88</v>
      </c>
      <c r="L37" s="136"/>
      <c r="M37" s="145">
        <f t="shared" si="6"/>
        <v>1</v>
      </c>
      <c r="N37" s="67">
        <v>1</v>
      </c>
    </row>
    <row r="38" spans="1:14" ht="103.5" customHeight="1">
      <c r="A38" s="215"/>
      <c r="B38" s="212"/>
      <c r="C38" s="37">
        <v>30</v>
      </c>
      <c r="D38" s="128" t="s">
        <v>235</v>
      </c>
      <c r="E38" s="131" t="s">
        <v>241</v>
      </c>
      <c r="F38" s="140">
        <v>174</v>
      </c>
      <c r="G38" s="140">
        <v>173.8</v>
      </c>
      <c r="H38" s="47">
        <v>173.56</v>
      </c>
      <c r="I38" s="47">
        <f t="shared" si="8"/>
        <v>1.0013828070984099</v>
      </c>
      <c r="J38" s="48">
        <f>F38/H38</f>
        <v>1.0025351463470846</v>
      </c>
      <c r="K38" s="49" t="s">
        <v>88</v>
      </c>
      <c r="L38" s="49"/>
      <c r="M38" s="54">
        <f>IF(I38&gt;1,1,I38)</f>
        <v>1</v>
      </c>
      <c r="N38" s="54">
        <v>1</v>
      </c>
    </row>
    <row r="39" spans="1:14" ht="103.5" customHeight="1">
      <c r="A39" s="215"/>
      <c r="B39" s="212"/>
      <c r="C39" s="37">
        <v>31</v>
      </c>
      <c r="D39" s="128" t="s">
        <v>236</v>
      </c>
      <c r="E39" s="130" t="s">
        <v>48</v>
      </c>
      <c r="F39" s="140">
        <v>22.5</v>
      </c>
      <c r="G39" s="140">
        <v>22.5</v>
      </c>
      <c r="H39" s="47">
        <v>22.324</v>
      </c>
      <c r="I39" s="47">
        <f t="shared" si="8"/>
        <v>1.0078838917756674</v>
      </c>
      <c r="J39" s="48">
        <f>F39/H39</f>
        <v>1.0078838917756674</v>
      </c>
      <c r="K39" s="49" t="s">
        <v>88</v>
      </c>
      <c r="L39" s="49"/>
      <c r="M39" s="54">
        <f>IF(I39&gt;1,1,I39)</f>
        <v>1</v>
      </c>
      <c r="N39" s="54">
        <v>1</v>
      </c>
    </row>
    <row r="40" spans="1:14" ht="103.5" customHeight="1" thickBot="1">
      <c r="A40" s="215"/>
      <c r="B40" s="212"/>
      <c r="C40" s="37">
        <v>32</v>
      </c>
      <c r="D40" s="137" t="s">
        <v>237</v>
      </c>
      <c r="E40" s="138" t="s">
        <v>48</v>
      </c>
      <c r="F40" s="147">
        <v>86.06049885016806</v>
      </c>
      <c r="G40" s="148">
        <v>86.06049885016806</v>
      </c>
      <c r="H40" s="47">
        <v>86.214</v>
      </c>
      <c r="I40" s="47">
        <f t="shared" si="8"/>
        <v>0.9982195333723997</v>
      </c>
      <c r="J40" s="48">
        <v>1.0023</v>
      </c>
      <c r="K40" s="142" t="s">
        <v>113</v>
      </c>
      <c r="L40" s="49"/>
      <c r="M40" s="54">
        <f>IF(I40&gt;1,1,I40)</f>
        <v>0.9982195333723997</v>
      </c>
      <c r="N40" s="54">
        <v>1</v>
      </c>
    </row>
    <row r="42" spans="1:14" ht="15" hidden="1">
      <c r="A42" s="216" t="s">
        <v>105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5" hidden="1">
      <c r="A43" s="216" t="s">
        <v>103</v>
      </c>
      <c r="B43" s="216"/>
      <c r="C43" s="216"/>
      <c r="D43" s="216"/>
      <c r="E43" s="216"/>
      <c r="F43" s="216"/>
      <c r="G43" s="216"/>
      <c r="H43" s="216"/>
      <c r="I43" s="216"/>
      <c r="J43" s="71"/>
      <c r="K43" s="71"/>
      <c r="L43" s="71"/>
      <c r="M43" s="72"/>
      <c r="N43" s="72"/>
    </row>
    <row r="44" spans="1:14" ht="15" hidden="1">
      <c r="A44" s="217" t="s">
        <v>104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</row>
    <row r="45" spans="1:14" ht="15" hidden="1">
      <c r="A45" s="217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ht="15" hidden="1"/>
  </sheetData>
  <sheetProtection/>
  <mergeCells count="18">
    <mergeCell ref="C3:C5"/>
    <mergeCell ref="D3:D5"/>
    <mergeCell ref="A42:N42"/>
    <mergeCell ref="A44:N45"/>
    <mergeCell ref="F3:H3"/>
    <mergeCell ref="J3:J5"/>
    <mergeCell ref="K3:K5"/>
    <mergeCell ref="A43:I43"/>
    <mergeCell ref="I3:I5"/>
    <mergeCell ref="E3:E5"/>
    <mergeCell ref="B7:B40"/>
    <mergeCell ref="C7:K7"/>
    <mergeCell ref="C8:K8"/>
    <mergeCell ref="F4:F5"/>
    <mergeCell ref="A3:B4"/>
    <mergeCell ref="H4:H5"/>
    <mergeCell ref="G4:G5"/>
    <mergeCell ref="A7:A40"/>
  </mergeCells>
  <hyperlinks>
    <hyperlink ref="A2" r:id="rId1" display="consultantplus://offline/ref=81C534AC1618B38338B7138DDEB14344F59B417381706259B468524054C32ECBB30FCA5546109B5D4A4FB36DK7O"/>
  </hyperlinks>
  <printOptions/>
  <pageMargins left="0.1968503937007874" right="0.1968503937007874" top="0.7480314960629921" bottom="0.35433070866141736" header="0.31496062992125984" footer="0.31496062992125984"/>
  <pageSetup horizontalDpi="600" verticalDpi="600" orientation="landscape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2018-01-12T07:53:10Z</cp:lastPrinted>
  <dcterms:created xsi:type="dcterms:W3CDTF">2006-09-16T00:00:00Z</dcterms:created>
  <dcterms:modified xsi:type="dcterms:W3CDTF">2024-03-29T06:52:13Z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